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zepris-my.sharepoint.com/personal/michalek_zepris_cz/Documents/Plocha/Králův Dvůr/ZL-VCP/Změnové listy/"/>
    </mc:Choice>
  </mc:AlternateContent>
  <xr:revisionPtr revIDLastSave="6" documentId="8_{583461CE-468B-4EF6-BD2A-77BA08764C09}" xr6:coauthVersionLast="47" xr6:coauthVersionMax="47" xr10:uidLastSave="{FC9F2E7B-7E3D-4D06-8DA9-FEB19390301A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303 (2) - SO 303 Splaškov..." sheetId="3" r:id="rId2"/>
  </sheets>
  <definedNames>
    <definedName name="_xlnm._FilterDatabase" localSheetId="1" hidden="1">'303 (2) - SO 303 Splaškov...'!$C$134:$K$466</definedName>
    <definedName name="_xlnm.Print_Titles" localSheetId="1">'303 (2) - SO 303 Splaškov...'!$134:$134</definedName>
    <definedName name="_xlnm.Print_Titles" localSheetId="0">'Rekapitulace stavby'!$92:$92</definedName>
    <definedName name="_xlnm.Print_Area" localSheetId="1">'303 (2) - SO 303 Splaškov...'!$C$82:$J$116,'303 (2) - SO 303 Splaškov...'!$C$122:$K$466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468" i="3" l="1"/>
  <c r="J469" i="3"/>
  <c r="J470" i="3"/>
  <c r="J37" i="3"/>
  <c r="J36" i="3"/>
  <c r="AY95" i="1" s="1"/>
  <c r="J35" i="3"/>
  <c r="AX95" i="1"/>
  <c r="BI464" i="3"/>
  <c r="BH464" i="3"/>
  <c r="BG464" i="3"/>
  <c r="BF464" i="3"/>
  <c r="T464" i="3"/>
  <c r="T463" i="3" s="1"/>
  <c r="R464" i="3"/>
  <c r="R463" i="3"/>
  <c r="P464" i="3"/>
  <c r="P463" i="3" s="1"/>
  <c r="BI462" i="3"/>
  <c r="BH462" i="3"/>
  <c r="BG462" i="3"/>
  <c r="BF462" i="3"/>
  <c r="T462" i="3"/>
  <c r="T461" i="3"/>
  <c r="R462" i="3"/>
  <c r="R461" i="3" s="1"/>
  <c r="P462" i="3"/>
  <c r="P461" i="3" s="1"/>
  <c r="BI460" i="3"/>
  <c r="BH460" i="3"/>
  <c r="BG460" i="3"/>
  <c r="BF460" i="3"/>
  <c r="T460" i="3"/>
  <c r="R460" i="3"/>
  <c r="P460" i="3"/>
  <c r="BI459" i="3"/>
  <c r="BH459" i="3"/>
  <c r="BG459" i="3"/>
  <c r="BF459" i="3"/>
  <c r="T459" i="3"/>
  <c r="R459" i="3"/>
  <c r="P459" i="3"/>
  <c r="BI458" i="3"/>
  <c r="BH458" i="3"/>
  <c r="BG458" i="3"/>
  <c r="BF458" i="3"/>
  <c r="T458" i="3"/>
  <c r="R458" i="3"/>
  <c r="P458" i="3"/>
  <c r="BI457" i="3"/>
  <c r="BH457" i="3"/>
  <c r="BG457" i="3"/>
  <c r="BF457" i="3"/>
  <c r="T457" i="3"/>
  <c r="R457" i="3"/>
  <c r="P457" i="3"/>
  <c r="BI456" i="3"/>
  <c r="BH456" i="3"/>
  <c r="BG456" i="3"/>
  <c r="BF456" i="3"/>
  <c r="T456" i="3"/>
  <c r="R456" i="3"/>
  <c r="P456" i="3"/>
  <c r="BI455" i="3"/>
  <c r="BH455" i="3"/>
  <c r="BG455" i="3"/>
  <c r="BF455" i="3"/>
  <c r="T455" i="3"/>
  <c r="R455" i="3"/>
  <c r="P455" i="3"/>
  <c r="BI454" i="3"/>
  <c r="BH454" i="3"/>
  <c r="BG454" i="3"/>
  <c r="BF454" i="3"/>
  <c r="T454" i="3"/>
  <c r="R454" i="3"/>
  <c r="P454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3" i="3"/>
  <c r="BH443" i="3"/>
  <c r="BG443" i="3"/>
  <c r="BF443" i="3"/>
  <c r="T443" i="3"/>
  <c r="T442" i="3" s="1"/>
  <c r="T441" i="3" s="1"/>
  <c r="R443" i="3"/>
  <c r="R442" i="3" s="1"/>
  <c r="R441" i="3" s="1"/>
  <c r="P443" i="3"/>
  <c r="P442" i="3" s="1"/>
  <c r="P441" i="3" s="1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4" i="3"/>
  <c r="BH434" i="3"/>
  <c r="BG434" i="3"/>
  <c r="BF434" i="3"/>
  <c r="T434" i="3"/>
  <c r="R434" i="3"/>
  <c r="P434" i="3"/>
  <c r="BI433" i="3"/>
  <c r="BH433" i="3"/>
  <c r="BG433" i="3"/>
  <c r="BF433" i="3"/>
  <c r="T433" i="3"/>
  <c r="R433" i="3"/>
  <c r="P433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19" i="3"/>
  <c r="BH419" i="3"/>
  <c r="BG419" i="3"/>
  <c r="BF419" i="3"/>
  <c r="T419" i="3"/>
  <c r="R419" i="3"/>
  <c r="P419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80" i="3"/>
  <c r="BH280" i="3"/>
  <c r="BG280" i="3"/>
  <c r="BF280" i="3"/>
  <c r="T280" i="3"/>
  <c r="R280" i="3"/>
  <c r="P280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39" i="3"/>
  <c r="BH239" i="3"/>
  <c r="BG239" i="3"/>
  <c r="BF239" i="3"/>
  <c r="T239" i="3"/>
  <c r="R239" i="3"/>
  <c r="P239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09" i="3"/>
  <c r="BH209" i="3"/>
  <c r="BG209" i="3"/>
  <c r="BF209" i="3"/>
  <c r="T209" i="3"/>
  <c r="R209" i="3"/>
  <c r="P209" i="3"/>
  <c r="BI203" i="3"/>
  <c r="BH203" i="3"/>
  <c r="BG203" i="3"/>
  <c r="BF203" i="3"/>
  <c r="T203" i="3"/>
  <c r="R203" i="3"/>
  <c r="P203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6" i="3"/>
  <c r="BH156" i="3"/>
  <c r="BG156" i="3"/>
  <c r="BF156" i="3"/>
  <c r="T156" i="3"/>
  <c r="R156" i="3"/>
  <c r="P156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J132" i="3"/>
  <c r="J131" i="3"/>
  <c r="F131" i="3"/>
  <c r="F129" i="3"/>
  <c r="E127" i="3"/>
  <c r="J92" i="3"/>
  <c r="J91" i="3"/>
  <c r="F91" i="3"/>
  <c r="F89" i="3"/>
  <c r="E87" i="3"/>
  <c r="J18" i="3"/>
  <c r="E18" i="3"/>
  <c r="F92" i="3"/>
  <c r="J17" i="3"/>
  <c r="J12" i="3"/>
  <c r="J89" i="3" s="1"/>
  <c r="E7" i="3"/>
  <c r="E85" i="3" s="1"/>
  <c r="L90" i="1"/>
  <c r="AM90" i="1"/>
  <c r="AM89" i="1"/>
  <c r="L89" i="1"/>
  <c r="AM87" i="1"/>
  <c r="L87" i="1"/>
  <c r="L85" i="1"/>
  <c r="L84" i="1"/>
  <c r="J380" i="3"/>
  <c r="BK323" i="3"/>
  <c r="J276" i="3"/>
  <c r="J209" i="3"/>
  <c r="J144" i="3"/>
  <c r="J385" i="3"/>
  <c r="BK363" i="3"/>
  <c r="BK263" i="3"/>
  <c r="BK224" i="3"/>
  <c r="BK141" i="3"/>
  <c r="J456" i="3"/>
  <c r="J431" i="3"/>
  <c r="J404" i="3"/>
  <c r="BK380" i="3"/>
  <c r="J363" i="3"/>
  <c r="BK300" i="3"/>
  <c r="J253" i="3"/>
  <c r="J141" i="3"/>
  <c r="BK411" i="3"/>
  <c r="J368" i="3"/>
  <c r="J346" i="3"/>
  <c r="BK292" i="3"/>
  <c r="J188" i="3"/>
  <c r="BK455" i="3"/>
  <c r="J392" i="3"/>
  <c r="J364" i="3"/>
  <c r="J353" i="3"/>
  <c r="J263" i="3"/>
  <c r="J193" i="3"/>
  <c r="BK145" i="3"/>
  <c r="BK453" i="3"/>
  <c r="J434" i="3"/>
  <c r="J432" i="3"/>
  <c r="J409" i="3"/>
  <c r="J405" i="3"/>
  <c r="BK401" i="3"/>
  <c r="BK397" i="3"/>
  <c r="J388" i="3"/>
  <c r="BK377" i="3"/>
  <c r="BK346" i="3"/>
  <c r="J327" i="3"/>
  <c r="J310" i="3"/>
  <c r="J273" i="3"/>
  <c r="BK255" i="3"/>
  <c r="BK209" i="3"/>
  <c r="BK148" i="3"/>
  <c r="J459" i="3"/>
  <c r="J453" i="3"/>
  <c r="BK439" i="3"/>
  <c r="J427" i="3"/>
  <c r="J406" i="3"/>
  <c r="J390" i="3"/>
  <c r="J322" i="3"/>
  <c r="J274" i="3"/>
  <c r="BK233" i="3"/>
  <c r="J203" i="3"/>
  <c r="BK168" i="3"/>
  <c r="BK460" i="3"/>
  <c r="J446" i="3"/>
  <c r="J419" i="3"/>
  <c r="BK389" i="3"/>
  <c r="J384" i="3"/>
  <c r="BK372" i="3"/>
  <c r="J323" i="3"/>
  <c r="J296" i="3"/>
  <c r="BK268" i="3"/>
  <c r="J259" i="3"/>
  <c r="J224" i="3"/>
  <c r="BK188" i="3"/>
  <c r="BK156" i="3"/>
  <c r="BK452" i="3"/>
  <c r="BK448" i="3"/>
  <c r="BK430" i="3"/>
  <c r="BK405" i="3"/>
  <c r="J394" i="3"/>
  <c r="BK374" i="3"/>
  <c r="BK317" i="3"/>
  <c r="BK272" i="3"/>
  <c r="BK239" i="3"/>
  <c r="BK394" i="3"/>
  <c r="BK369" i="3"/>
  <c r="BK356" i="3"/>
  <c r="BK257" i="3"/>
  <c r="BK149" i="3"/>
  <c r="BK462" i="3"/>
  <c r="J435" i="3"/>
  <c r="BK408" i="3"/>
  <c r="BK375" i="3"/>
  <c r="BK360" i="3"/>
  <c r="BK322" i="3"/>
  <c r="BK261" i="3"/>
  <c r="BK454" i="3"/>
  <c r="J403" i="3"/>
  <c r="BK370" i="3"/>
  <c r="BK332" i="3"/>
  <c r="BK273" i="3"/>
  <c r="J149" i="3"/>
  <c r="J395" i="3"/>
  <c r="J371" i="3"/>
  <c r="J338" i="3"/>
  <c r="BK269" i="3"/>
  <c r="J225" i="3"/>
  <c r="J172" i="3"/>
  <c r="BK147" i="3"/>
  <c r="J367" i="3"/>
  <c r="BK358" i="3"/>
  <c r="BK288" i="3"/>
  <c r="J233" i="3"/>
  <c r="BK163" i="3"/>
  <c r="J464" i="3"/>
  <c r="J449" i="3"/>
  <c r="J410" i="3"/>
  <c r="BK393" i="3"/>
  <c r="J366" i="3"/>
  <c r="BK353" i="3"/>
  <c r="BK296" i="3"/>
  <c r="J231" i="3"/>
  <c r="BK419" i="3"/>
  <c r="J369" i="3"/>
  <c r="J357" i="3"/>
  <c r="J324" i="3"/>
  <c r="J266" i="3"/>
  <c r="BK171" i="3"/>
  <c r="BK447" i="3"/>
  <c r="BK381" i="3"/>
  <c r="J360" i="3"/>
  <c r="J331" i="3"/>
  <c r="BK264" i="3"/>
  <c r="BK253" i="3"/>
  <c r="J173" i="3"/>
  <c r="BK324" i="3"/>
  <c r="J288" i="3"/>
  <c r="BK256" i="3"/>
  <c r="J148" i="3"/>
  <c r="BK371" i="3"/>
  <c r="J361" i="3"/>
  <c r="BK328" i="3"/>
  <c r="J239" i="3"/>
  <c r="BK179" i="3"/>
  <c r="J460" i="3"/>
  <c r="J443" i="3"/>
  <c r="BK425" i="3"/>
  <c r="BK384" i="3"/>
  <c r="BK361" i="3"/>
  <c r="BK331" i="3"/>
  <c r="J258" i="3"/>
  <c r="J145" i="3"/>
  <c r="BK395" i="3"/>
  <c r="BK367" i="3"/>
  <c r="J330" i="3"/>
  <c r="BK270" i="3"/>
  <c r="J143" i="3"/>
  <c r="J439" i="3"/>
  <c r="J374" i="3"/>
  <c r="J354" i="3"/>
  <c r="J315" i="3"/>
  <c r="BK260" i="3"/>
  <c r="J175" i="3"/>
  <c r="BK140" i="3"/>
  <c r="BK457" i="3"/>
  <c r="BK435" i="3"/>
  <c r="J430" i="3"/>
  <c r="J408" i="3"/>
  <c r="BK404" i="3"/>
  <c r="BK400" i="3"/>
  <c r="J393" i="3"/>
  <c r="J389" i="3"/>
  <c r="BK382" i="3"/>
  <c r="BK373" i="3"/>
  <c r="J328" i="3"/>
  <c r="BK318" i="3"/>
  <c r="BK276" i="3"/>
  <c r="J267" i="3"/>
  <c r="BK215" i="3"/>
  <c r="BK143" i="3"/>
  <c r="BK456" i="3"/>
  <c r="BK443" i="3"/>
  <c r="BK431" i="3"/>
  <c r="BK407" i="3"/>
  <c r="BK398" i="3"/>
  <c r="BK329" i="3"/>
  <c r="BK307" i="3"/>
  <c r="BK262" i="3"/>
  <c r="BK216" i="3"/>
  <c r="J174" i="3"/>
  <c r="BK142" i="3"/>
  <c r="BK432" i="3"/>
  <c r="BK410" i="3"/>
  <c r="J401" i="3"/>
  <c r="BK388" i="3"/>
  <c r="BK378" i="3"/>
  <c r="J326" i="3"/>
  <c r="J307" i="3"/>
  <c r="BK274" i="3"/>
  <c r="J260" i="3"/>
  <c r="BK231" i="3"/>
  <c r="J215" i="3"/>
  <c r="J170" i="3"/>
  <c r="J139" i="3"/>
  <c r="J447" i="3"/>
  <c r="BK414" i="3"/>
  <c r="J400" i="3"/>
  <c r="BK386" i="3"/>
  <c r="BK325" i="3"/>
  <c r="BK315" i="3"/>
  <c r="J257" i="3"/>
  <c r="BK173" i="3"/>
  <c r="J391" i="3"/>
  <c r="BK366" i="3"/>
  <c r="BK352" i="3"/>
  <c r="BK259" i="3"/>
  <c r="BK169" i="3"/>
  <c r="J462" i="3"/>
  <c r="J454" i="3"/>
  <c r="BK412" i="3"/>
  <c r="J398" i="3"/>
  <c r="J370" i="3"/>
  <c r="J352" i="3"/>
  <c r="J280" i="3"/>
  <c r="BK172" i="3"/>
  <c r="J437" i="3"/>
  <c r="BK391" i="3"/>
  <c r="BK365" i="3"/>
  <c r="J325" i="3"/>
  <c r="J271" i="3"/>
  <c r="BK175" i="3"/>
  <c r="J451" i="3"/>
  <c r="J386" i="3"/>
  <c r="BK362" i="3"/>
  <c r="BK310" i="3"/>
  <c r="J255" i="3"/>
  <c r="J171" i="3"/>
  <c r="J378" i="3"/>
  <c r="BK304" i="3"/>
  <c r="J270" i="3"/>
  <c r="BK167" i="3"/>
  <c r="BK390" i="3"/>
  <c r="J365" i="3"/>
  <c r="BK338" i="3"/>
  <c r="J264" i="3"/>
  <c r="J232" i="3"/>
  <c r="J147" i="3"/>
  <c r="BK459" i="3"/>
  <c r="J433" i="3"/>
  <c r="BK402" i="3"/>
  <c r="BK379" i="3"/>
  <c r="BK354" i="3"/>
  <c r="J317" i="3"/>
  <c r="BK252" i="3"/>
  <c r="BK449" i="3"/>
  <c r="J381" i="3"/>
  <c r="J358" i="3"/>
  <c r="BK284" i="3"/>
  <c r="J179" i="3"/>
  <c r="J452" i="3"/>
  <c r="J379" i="3"/>
  <c r="BK357" i="3"/>
  <c r="J337" i="3"/>
  <c r="J262" i="3"/>
  <c r="BK203" i="3"/>
  <c r="J168" i="3"/>
  <c r="J140" i="3"/>
  <c r="J375" i="3"/>
  <c r="J344" i="3"/>
  <c r="BK271" i="3"/>
  <c r="BK196" i="3"/>
  <c r="BK464" i="3"/>
  <c r="J455" i="3"/>
  <c r="BK427" i="3"/>
  <c r="BK399" i="3"/>
  <c r="BK368" i="3"/>
  <c r="J332" i="3"/>
  <c r="J292" i="3"/>
  <c r="J196" i="3"/>
  <c r="BK409" i="3"/>
  <c r="J373" i="3"/>
  <c r="BK344" i="3"/>
  <c r="J316" i="3"/>
  <c r="J261" i="3"/>
  <c r="J142" i="3"/>
  <c r="J396" i="3"/>
  <c r="J372" i="3"/>
  <c r="BK355" i="3"/>
  <c r="BK316" i="3"/>
  <c r="BK258" i="3"/>
  <c r="BK183" i="3"/>
  <c r="J156" i="3"/>
  <c r="AS94" i="1"/>
  <c r="BK406" i="3"/>
  <c r="BK403" i="3"/>
  <c r="J399" i="3"/>
  <c r="BK392" i="3"/>
  <c r="J387" i="3"/>
  <c r="BK376" i="3"/>
  <c r="BK337" i="3"/>
  <c r="J320" i="3"/>
  <c r="BK312" i="3"/>
  <c r="J284" i="3"/>
  <c r="J272" i="3"/>
  <c r="BK225" i="3"/>
  <c r="J167" i="3"/>
  <c r="J163" i="3"/>
  <c r="BK138" i="3"/>
  <c r="J457" i="3"/>
  <c r="J448" i="3"/>
  <c r="BK433" i="3"/>
  <c r="J414" i="3"/>
  <c r="J402" i="3"/>
  <c r="J382" i="3"/>
  <c r="BK327" i="3"/>
  <c r="BK320" i="3"/>
  <c r="J269" i="3"/>
  <c r="BK232" i="3"/>
  <c r="J183" i="3"/>
  <c r="BK146" i="3"/>
  <c r="BK458" i="3"/>
  <c r="J425" i="3"/>
  <c r="J407" i="3"/>
  <c r="BK396" i="3"/>
  <c r="BK385" i="3"/>
  <c r="J377" i="3"/>
  <c r="BK330" i="3"/>
  <c r="BK319" i="3"/>
  <c r="BK280" i="3"/>
  <c r="BK267" i="3"/>
  <c r="J252" i="3"/>
  <c r="J223" i="3"/>
  <c r="BK174" i="3"/>
  <c r="J146" i="3"/>
  <c r="J138" i="3"/>
  <c r="BK451" i="3"/>
  <c r="BK437" i="3"/>
  <c r="J412" i="3"/>
  <c r="J397" i="3"/>
  <c r="BK326" i="3"/>
  <c r="J318" i="3"/>
  <c r="J268" i="3"/>
  <c r="BK193" i="3"/>
  <c r="BK139" i="3"/>
  <c r="J383" i="3"/>
  <c r="J362" i="3"/>
  <c r="J312" i="3"/>
  <c r="BK223" i="3"/>
  <c r="BK144" i="3"/>
  <c r="J458" i="3"/>
  <c r="J411" i="3"/>
  <c r="BK387" i="3"/>
  <c r="BK364" i="3"/>
  <c r="J329" i="3"/>
  <c r="BK266" i="3"/>
  <c r="J169" i="3"/>
  <c r="BK434" i="3"/>
  <c r="J376" i="3"/>
  <c r="J355" i="3"/>
  <c r="J304" i="3"/>
  <c r="J256" i="3"/>
  <c r="BK446" i="3"/>
  <c r="BK383" i="3"/>
  <c r="J356" i="3"/>
  <c r="J319" i="3"/>
  <c r="J300" i="3"/>
  <c r="J216" i="3"/>
  <c r="BK170" i="3"/>
  <c r="R137" i="3" l="1"/>
  <c r="BK275" i="3"/>
  <c r="J275" i="3" s="1"/>
  <c r="J101" i="3" s="1"/>
  <c r="R359" i="3"/>
  <c r="P429" i="3"/>
  <c r="T450" i="3"/>
  <c r="R254" i="3"/>
  <c r="P265" i="3"/>
  <c r="R314" i="3"/>
  <c r="P321" i="3"/>
  <c r="R351" i="3"/>
  <c r="R413" i="3"/>
  <c r="R436" i="3"/>
  <c r="P445" i="3"/>
  <c r="BK254" i="3"/>
  <c r="J254" i="3" s="1"/>
  <c r="J99" i="3" s="1"/>
  <c r="R265" i="3"/>
  <c r="BK314" i="3"/>
  <c r="J314" i="3"/>
  <c r="J102" i="3" s="1"/>
  <c r="R321" i="3"/>
  <c r="P351" i="3"/>
  <c r="T413" i="3"/>
  <c r="T436" i="3"/>
  <c r="R445" i="3"/>
  <c r="BK137" i="3"/>
  <c r="T254" i="3"/>
  <c r="T265" i="3"/>
  <c r="T359" i="3"/>
  <c r="T429" i="3"/>
  <c r="BK445" i="3"/>
  <c r="BK444" i="3" s="1"/>
  <c r="J444" i="3" s="1"/>
  <c r="J111" i="3" s="1"/>
  <c r="T137" i="3"/>
  <c r="P275" i="3"/>
  <c r="T314" i="3"/>
  <c r="BK321" i="3"/>
  <c r="J321" i="3"/>
  <c r="J103" i="3" s="1"/>
  <c r="BK351" i="3"/>
  <c r="J351" i="3"/>
  <c r="J104" i="3" s="1"/>
  <c r="P413" i="3"/>
  <c r="P436" i="3"/>
  <c r="P450" i="3"/>
  <c r="P137" i="3"/>
  <c r="T275" i="3"/>
  <c r="BK359" i="3"/>
  <c r="J359" i="3" s="1"/>
  <c r="J105" i="3" s="1"/>
  <c r="BK429" i="3"/>
  <c r="J429" i="3"/>
  <c r="J107" i="3"/>
  <c r="BK450" i="3"/>
  <c r="J450" i="3"/>
  <c r="J113" i="3" s="1"/>
  <c r="P254" i="3"/>
  <c r="BK265" i="3"/>
  <c r="J265" i="3"/>
  <c r="J100" i="3" s="1"/>
  <c r="P314" i="3"/>
  <c r="T321" i="3"/>
  <c r="T351" i="3"/>
  <c r="BK413" i="3"/>
  <c r="J413" i="3" s="1"/>
  <c r="J106" i="3" s="1"/>
  <c r="BK436" i="3"/>
  <c r="J436" i="3" s="1"/>
  <c r="J108" i="3" s="1"/>
  <c r="T445" i="3"/>
  <c r="T444" i="3" s="1"/>
  <c r="R275" i="3"/>
  <c r="P359" i="3"/>
  <c r="R429" i="3"/>
  <c r="R450" i="3"/>
  <c r="BK442" i="3"/>
  <c r="J442" i="3"/>
  <c r="J110" i="3" s="1"/>
  <c r="BK461" i="3"/>
  <c r="J461" i="3" s="1"/>
  <c r="J114" i="3" s="1"/>
  <c r="BK463" i="3"/>
  <c r="J463" i="3" s="1"/>
  <c r="J115" i="3" s="1"/>
  <c r="J137" i="3"/>
  <c r="J98" i="3" s="1"/>
  <c r="E125" i="3"/>
  <c r="BE163" i="3"/>
  <c r="BE223" i="3"/>
  <c r="BE231" i="3"/>
  <c r="BE271" i="3"/>
  <c r="BE276" i="3"/>
  <c r="BE280" i="3"/>
  <c r="BE312" i="3"/>
  <c r="BE317" i="3"/>
  <c r="BE326" i="3"/>
  <c r="BE327" i="3"/>
  <c r="BE344" i="3"/>
  <c r="BE361" i="3"/>
  <c r="BE364" i="3"/>
  <c r="BE365" i="3"/>
  <c r="BE366" i="3"/>
  <c r="BE367" i="3"/>
  <c r="BE371" i="3"/>
  <c r="BE387" i="3"/>
  <c r="BE394" i="3"/>
  <c r="BE454" i="3"/>
  <c r="BE460" i="3"/>
  <c r="J129" i="3"/>
  <c r="BE139" i="3"/>
  <c r="BE141" i="3"/>
  <c r="BE145" i="3"/>
  <c r="BE196" i="3"/>
  <c r="BE203" i="3"/>
  <c r="BE209" i="3"/>
  <c r="BE232" i="3"/>
  <c r="BE233" i="3"/>
  <c r="BE258" i="3"/>
  <c r="BE267" i="3"/>
  <c r="BE328" i="3"/>
  <c r="BE337" i="3"/>
  <c r="BE352" i="3"/>
  <c r="BE358" i="3"/>
  <c r="BE360" i="3"/>
  <c r="BE362" i="3"/>
  <c r="BE363" i="3"/>
  <c r="BE368" i="3"/>
  <c r="BE383" i="3"/>
  <c r="BE389" i="3"/>
  <c r="BE399" i="3"/>
  <c r="BE400" i="3"/>
  <c r="BE401" i="3"/>
  <c r="BE402" i="3"/>
  <c r="BE408" i="3"/>
  <c r="BE410" i="3"/>
  <c r="BE414" i="3"/>
  <c r="BE446" i="3"/>
  <c r="BE453" i="3"/>
  <c r="BE143" i="3"/>
  <c r="BE146" i="3"/>
  <c r="BE167" i="3"/>
  <c r="BE239" i="3"/>
  <c r="BE262" i="3"/>
  <c r="BE268" i="3"/>
  <c r="BE315" i="3"/>
  <c r="BE346" i="3"/>
  <c r="BE355" i="3"/>
  <c r="BE356" i="3"/>
  <c r="BE369" i="3"/>
  <c r="BE374" i="3"/>
  <c r="BE403" i="3"/>
  <c r="BE407" i="3"/>
  <c r="BE409" i="3"/>
  <c r="BE419" i="3"/>
  <c r="BE430" i="3"/>
  <c r="BE437" i="3"/>
  <c r="BE439" i="3"/>
  <c r="BE447" i="3"/>
  <c r="BE448" i="3"/>
  <c r="BE457" i="3"/>
  <c r="BE462" i="3"/>
  <c r="BE464" i="3"/>
  <c r="BE138" i="3"/>
  <c r="BE172" i="3"/>
  <c r="BE173" i="3"/>
  <c r="BE188" i="3"/>
  <c r="BE225" i="3"/>
  <c r="BE261" i="3"/>
  <c r="BE269" i="3"/>
  <c r="BE296" i="3"/>
  <c r="BE300" i="3"/>
  <c r="BE307" i="3"/>
  <c r="BE316" i="3"/>
  <c r="BE318" i="3"/>
  <c r="BE319" i="3"/>
  <c r="BE320" i="3"/>
  <c r="BE329" i="3"/>
  <c r="BE330" i="3"/>
  <c r="BE331" i="3"/>
  <c r="BE332" i="3"/>
  <c r="BE354" i="3"/>
  <c r="BE370" i="3"/>
  <c r="BE373" i="3"/>
  <c r="BE386" i="3"/>
  <c r="BE388" i="3"/>
  <c r="BE142" i="3"/>
  <c r="BE156" i="3"/>
  <c r="BE171" i="3"/>
  <c r="BE175" i="3"/>
  <c r="BE215" i="3"/>
  <c r="BE216" i="3"/>
  <c r="BE224" i="3"/>
  <c r="BE264" i="3"/>
  <c r="BE266" i="3"/>
  <c r="BE273" i="3"/>
  <c r="BE310" i="3"/>
  <c r="BE322" i="3"/>
  <c r="BE372" i="3"/>
  <c r="BE376" i="3"/>
  <c r="BE379" i="3"/>
  <c r="BE381" i="3"/>
  <c r="BE391" i="3"/>
  <c r="BE393" i="3"/>
  <c r="BE404" i="3"/>
  <c r="BE431" i="3"/>
  <c r="BE432" i="3"/>
  <c r="BE433" i="3"/>
  <c r="BE434" i="3"/>
  <c r="BE449" i="3"/>
  <c r="BE144" i="3"/>
  <c r="BE147" i="3"/>
  <c r="BE168" i="3"/>
  <c r="BE256" i="3"/>
  <c r="BE257" i="3"/>
  <c r="BE288" i="3"/>
  <c r="BE324" i="3"/>
  <c r="BE380" i="3"/>
  <c r="BE382" i="3"/>
  <c r="BE392" i="3"/>
  <c r="BE398" i="3"/>
  <c r="BE406" i="3"/>
  <c r="BE427" i="3"/>
  <c r="BE435" i="3"/>
  <c r="BE443" i="3"/>
  <c r="BE455" i="3"/>
  <c r="BE456" i="3"/>
  <c r="BE459" i="3"/>
  <c r="F132" i="3"/>
  <c r="BE140" i="3"/>
  <c r="BE148" i="3"/>
  <c r="BE149" i="3"/>
  <c r="BE193" i="3"/>
  <c r="BE253" i="3"/>
  <c r="BE255" i="3"/>
  <c r="BE259" i="3"/>
  <c r="BE260" i="3"/>
  <c r="BE272" i="3"/>
  <c r="BE284" i="3"/>
  <c r="BE292" i="3"/>
  <c r="BE325" i="3"/>
  <c r="BE338" i="3"/>
  <c r="BE353" i="3"/>
  <c r="BE375" i="3"/>
  <c r="BE377" i="3"/>
  <c r="BE378" i="3"/>
  <c r="BE384" i="3"/>
  <c r="BE397" i="3"/>
  <c r="BE405" i="3"/>
  <c r="BE412" i="3"/>
  <c r="BE169" i="3"/>
  <c r="BE170" i="3"/>
  <c r="BE174" i="3"/>
  <c r="BE179" i="3"/>
  <c r="BE183" i="3"/>
  <c r="BE252" i="3"/>
  <c r="BE263" i="3"/>
  <c r="BE270" i="3"/>
  <c r="BE274" i="3"/>
  <c r="BE304" i="3"/>
  <c r="BE323" i="3"/>
  <c r="BE357" i="3"/>
  <c r="BE385" i="3"/>
  <c r="BE390" i="3"/>
  <c r="BE395" i="3"/>
  <c r="BE396" i="3"/>
  <c r="BE411" i="3"/>
  <c r="BE425" i="3"/>
  <c r="BE451" i="3"/>
  <c r="BE452" i="3"/>
  <c r="BE458" i="3"/>
  <c r="F37" i="3"/>
  <c r="BD95" i="1" s="1"/>
  <c r="F35" i="3"/>
  <c r="BB95" i="1" s="1"/>
  <c r="F36" i="3"/>
  <c r="BC95" i="1" s="1"/>
  <c r="J34" i="3"/>
  <c r="AW95" i="1" s="1"/>
  <c r="F34" i="3"/>
  <c r="BA95" i="1" s="1"/>
  <c r="J445" i="3" l="1"/>
  <c r="J112" i="3" s="1"/>
  <c r="T136" i="3"/>
  <c r="T135" i="3" s="1"/>
  <c r="R444" i="3"/>
  <c r="R136" i="3"/>
  <c r="R135" i="3" s="1"/>
  <c r="P136" i="3"/>
  <c r="BK136" i="3"/>
  <c r="J136" i="3" s="1"/>
  <c r="J97" i="3" s="1"/>
  <c r="P444" i="3"/>
  <c r="BK441" i="3"/>
  <c r="J441" i="3" s="1"/>
  <c r="J109" i="3" s="1"/>
  <c r="F33" i="3"/>
  <c r="AZ95" i="1" s="1"/>
  <c r="BA94" i="1"/>
  <c r="W30" i="1" s="1"/>
  <c r="J33" i="3"/>
  <c r="AV95" i="1" s="1"/>
  <c r="AT95" i="1" s="1"/>
  <c r="BB94" i="1"/>
  <c r="W31" i="1" s="1"/>
  <c r="BD94" i="1"/>
  <c r="W33" i="1" s="1"/>
  <c r="BC94" i="1"/>
  <c r="W32" i="1" s="1"/>
  <c r="BK135" i="3" l="1"/>
  <c r="J135" i="3" s="1"/>
  <c r="J30" i="3" s="1"/>
  <c r="AG95" i="1" s="1"/>
  <c r="AN95" i="1" s="1"/>
  <c r="P135" i="3"/>
  <c r="AU95" i="1" s="1"/>
  <c r="AU94" i="1" s="1"/>
  <c r="AY94" i="1"/>
  <c r="AZ94" i="1"/>
  <c r="W29" i="1" s="1"/>
  <c r="AW94" i="1"/>
  <c r="AK30" i="1" s="1"/>
  <c r="AX94" i="1"/>
  <c r="J39" i="3" l="1"/>
  <c r="J96" i="3"/>
  <c r="AG94" i="1"/>
  <c r="AK26" i="1" s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<sst xmlns="http://schemas.openxmlformats.org/spreadsheetml/2006/main" count="4291" uniqueCount="963">
  <si>
    <t>Export Komplet</t>
  </si>
  <si>
    <t/>
  </si>
  <si>
    <t>2.0</t>
  </si>
  <si>
    <t>False</t>
  </si>
  <si>
    <t>{934085c3-9192-4085-8218-17bf91ec29e8}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</si>
  <si>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</si>
  <si>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</si>
  <si>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</si>
  <si>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</si>
  <si>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</si>
  <si>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</si>
  <si>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</si>
  <si>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</si>
  <si>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05_opr-2025,s</t>
  </si>
  <si>
    <t>Stavba:</t>
  </si>
  <si>
    <t>souhrn variant zl</t>
  </si>
  <si>
    <t>KSO:</t>
  </si>
  <si>
    <t>CC-CZ:</t>
  </si>
  <si>
    <t>Místo:</t>
  </si>
  <si>
    <t xml:space="preserve"> </t>
  </si>
  <si>
    <t>Datum:</t>
  </si>
  <si>
    <t>3. 9. 2025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</si>
  <si>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</si>
  <si>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</si>
  <si>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</si>
  <si>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</si>
  <si>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</si>
  <si>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</si>
  <si>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</si>
  <si>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</si>
  <si>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</si>
  <si>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</si>
  <si>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</si>
  <si>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</si>
  <si>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</si>
  <si>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</si>
  <si>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</si>
  <si>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</si>
  <si>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</si>
  <si>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</si>
  <si>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</si>
  <si>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</si>
  <si>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</si>
  <si>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</si>
  <si>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</si>
  <si>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</si>
  <si>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</si>
  <si>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</si>
  <si>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</si>
  <si>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</si>
  <si>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</si>
  <si>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</si>
  <si>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</si>
  <si>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</si>
  <si>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</si>
  <si>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</si>
  <si>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</si>
  <si>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</si>
  <si>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</si>
  <si>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</si>
  <si>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</si>
  <si>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</si>
  <si>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</si>
  <si>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</si>
  <si>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</si>
  <si>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</si>
  <si>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</si>
  <si>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</si>
  <si>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</si>
  <si>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</si>
  <si>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</si>
  <si>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</si>
  <si>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</si>
  <si>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</si>
  <si>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</si>
  <si>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303 Splašková Kanalizace</t>
  </si>
  <si>
    <t>STA</t>
  </si>
  <si>
    <t>1</t>
  </si>
  <si>
    <t>2</t>
  </si>
  <si>
    <t>303 (2)</t>
  </si>
  <si>
    <t>{ed80e38c-6f14-4ad5-9256-675d1316d3af}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</si>
  <si>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</si>
  <si>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</si>
  <si>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</si>
  <si>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</si>
  <si>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</si>
  <si>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</si>
  <si>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</si>
  <si>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</si>
  <si>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</si>
  <si>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</si>
  <si>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</si>
  <si>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38x - Čerpací stanice</t>
  </si>
  <si>
    <t xml:space="preserve">    39x - Čerpací stanice - kompozity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</si>
  <si>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</si>
  <si>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</si>
  <si>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</si>
  <si>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</si>
  <si>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</si>
  <si>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</si>
  <si>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</si>
  <si>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</si>
  <si>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Ostatní - Ostatní</t>
  </si>
  <si>
    <t xml:space="preserve">    95a - Vrtné práce</t>
  </si>
  <si>
    <t xml:space="preserve">    96a - čerpací práce</t>
  </si>
  <si>
    <t xml:space="preserve">    97a - náklady na elektrickou energii</t>
  </si>
  <si>
    <t xml:space="preserve">    999 - Čerpací jímky, monolit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</si>
  <si>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</si>
  <si>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</si>
  <si>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</si>
  <si>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</si>
  <si>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</si>
  <si>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</si>
  <si>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</si>
  <si>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</si>
  <si>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</si>
  <si>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</si>
  <si>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</si>
  <si>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</si>
  <si>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</si>
  <si>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</si>
  <si>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</si>
  <si>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</si>
  <si>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</si>
  <si>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</si>
  <si>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113107163</t>
  </si>
  <si>
    <t>Odstranění podkladu z kameniva drceného tl přes 200 do 300 mm strojně pl přes 50 do 200 m2</t>
  </si>
  <si>
    <t>m2</t>
  </si>
  <si>
    <t>4</t>
  </si>
  <si>
    <t>937909667</t>
  </si>
  <si>
    <t>113107183</t>
  </si>
  <si>
    <t>Odstranění podkladu živičného tl přes 100 do 150 mm strojně pl přes 50 do 200 m2</t>
  </si>
  <si>
    <t>1108027123</t>
  </si>
  <si>
    <t>3</t>
  </si>
  <si>
    <t>113154522</t>
  </si>
  <si>
    <t>Frézování živičného krytu tl 40 mm pruh š přes 0,5 m pl do 500 m2</t>
  </si>
  <si>
    <t>-1263570617</t>
  </si>
  <si>
    <t>115101201</t>
  </si>
  <si>
    <t>Čerpání vody na dopravní výšku do 10 m průměrný přítok do 500 l/min</t>
  </si>
  <si>
    <t>hod</t>
  </si>
  <si>
    <t>-1860597330</t>
  </si>
  <si>
    <t>5</t>
  </si>
  <si>
    <t>115101301</t>
  </si>
  <si>
    <t>Pohotovost čerpací soupravy pro dopravní výšku do 10 m přítok do 500 l/min</t>
  </si>
  <si>
    <t>den</t>
  </si>
  <si>
    <t>-330742657</t>
  </si>
  <si>
    <t>6</t>
  </si>
  <si>
    <t>119001405</t>
  </si>
  <si>
    <t>Dočasné zajištění potrubí z PE DN do 200 mm</t>
  </si>
  <si>
    <t>m</t>
  </si>
  <si>
    <t>431639300</t>
  </si>
  <si>
    <t>7</t>
  </si>
  <si>
    <t>119001406</t>
  </si>
  <si>
    <t>Dočasné zajištění potrubí z PE DN přes 200 do 500 mm</t>
  </si>
  <si>
    <t>-331140396</t>
  </si>
  <si>
    <t>8</t>
  </si>
  <si>
    <t>119001421</t>
  </si>
  <si>
    <t>Dočasné zajištění kabelů a kabelových tratí ze 3 volně ložených kabelů</t>
  </si>
  <si>
    <t>486529095</t>
  </si>
  <si>
    <t>9</t>
  </si>
  <si>
    <t>131212532</t>
  </si>
  <si>
    <t>Hloubení jamek objem do 0,5 m3 v nesoudržných horninách třídy těžitelnosti I skupiny 3 ručně</t>
  </si>
  <si>
    <t>m3</t>
  </si>
  <si>
    <t>-230011361</t>
  </si>
  <si>
    <t>10</t>
  </si>
  <si>
    <t>131251100</t>
  </si>
  <si>
    <t>Hloubení jam nezapažených v hornině třídy těžitelnosti I skupiny 3 objem do 20 m3 strojně</t>
  </si>
  <si>
    <t>415557794</t>
  </si>
  <si>
    <t>11</t>
  </si>
  <si>
    <t>132254205</t>
  </si>
  <si>
    <t>Hloubení zapažených rýh š do 2000 mm v hornině třídy těžitelnosti I skupiny 3 objem do 1000 m3</t>
  </si>
  <si>
    <t>-508662607</t>
  </si>
  <si>
    <t>133254104</t>
  </si>
  <si>
    <t>Hloubení šachet zapažených v hornině třídy těžitelnosti I skupiny 3 objem přes 100 m3</t>
  </si>
  <si>
    <t>-127123889</t>
  </si>
  <si>
    <t>VV</t>
  </si>
  <si>
    <t>"viz TZ a PD"</t>
  </si>
  <si>
    <t>"jímka 1" (5,9*5,6*7,0)</t>
  </si>
  <si>
    <t>"jímka 2" (5,9*5,6*7,0)</t>
  </si>
  <si>
    <t>"jímka 3" (5,6*5,6*7,0)</t>
  </si>
  <si>
    <t>Součet</t>
  </si>
  <si>
    <t>13</t>
  </si>
  <si>
    <t>133554102</t>
  </si>
  <si>
    <t>Hloubení šachet zapažených v hornině třídy těžitelnosti III skupiny 6 objem do 50 m3</t>
  </si>
  <si>
    <t>-1346019597</t>
  </si>
  <si>
    <t>"jímka 1" (5,9*5,6*0,6)</t>
  </si>
  <si>
    <t>"jímka 2" (5,9*5,6*1,4)</t>
  </si>
  <si>
    <t>"jímka 3" (5,6*5,6*0,6)</t>
  </si>
  <si>
    <t>14</t>
  </si>
  <si>
    <t>139001101</t>
  </si>
  <si>
    <t>Příplatek za ztížení vykopávky v blízkosti podzemního vedení</t>
  </si>
  <si>
    <t>-807140293</t>
  </si>
  <si>
    <t>(1,1*1,6*21,4)+(1,3*1,8*14,2)+(2,0*2,5*2,4)</t>
  </si>
  <si>
    <t>82,892*0 'Přepočtené koeficientem množství</t>
  </si>
  <si>
    <t>15</t>
  </si>
  <si>
    <t>141721254</t>
  </si>
  <si>
    <t>Řízený zemní protlak délky přes 50 do 100 m hl do 6 m se zatažením potrubí průměru vrtu přes 140 do 180 mm v hornině třídy I a II skupiny 1 až 4</t>
  </si>
  <si>
    <t>628058060</t>
  </si>
  <si>
    <t>16</t>
  </si>
  <si>
    <t>M</t>
  </si>
  <si>
    <t>28613363</t>
  </si>
  <si>
    <t>potrubí třívrstvé PE100 RC se signalizační vrstvou SDR11 dl 12m 160x14,6mm</t>
  </si>
  <si>
    <t>-2074959642</t>
  </si>
  <si>
    <t>17</t>
  </si>
  <si>
    <t>151811131</t>
  </si>
  <si>
    <t>Osazení pažicího boxu hl výkopu do 4 m š do 1,2 m</t>
  </si>
  <si>
    <t>1829501169</t>
  </si>
  <si>
    <t>18</t>
  </si>
  <si>
    <t>151811132</t>
  </si>
  <si>
    <t>Osazení pažicího boxu hl výkopu do 4 m š přes 1,2 do 2,5 m</t>
  </si>
  <si>
    <t>-641595652</t>
  </si>
  <si>
    <t>19</t>
  </si>
  <si>
    <t>151811142</t>
  </si>
  <si>
    <t>Osazení pažicího boxu hl výkopu do 6 m š přes 1,2 do 2,5 m</t>
  </si>
  <si>
    <t>1121647252</t>
  </si>
  <si>
    <t>20</t>
  </si>
  <si>
    <t>151811231</t>
  </si>
  <si>
    <t>Odstranění pažicího boxu hl výkopu do 4 m š do 1,2 m</t>
  </si>
  <si>
    <t>-990650861</t>
  </si>
  <si>
    <t>151811232</t>
  </si>
  <si>
    <t>Odstranění pažicího boxu hl výkopu do 4 m š přes 1,2 do 2,5 m</t>
  </si>
  <si>
    <t>1978703879</t>
  </si>
  <si>
    <t>22</t>
  </si>
  <si>
    <t>151811242</t>
  </si>
  <si>
    <t>Odstranění pažicího boxu hl výkopu do 6 m š přes 1,2 do 2,5 m</t>
  </si>
  <si>
    <t>-1902784004</t>
  </si>
  <si>
    <t>23</t>
  </si>
  <si>
    <t>153111113</t>
  </si>
  <si>
    <t>Řezání otvorů v ocelových štětovnicích na skládce</t>
  </si>
  <si>
    <t>kus</t>
  </si>
  <si>
    <t>-326965852</t>
  </si>
  <si>
    <t>24</t>
  </si>
  <si>
    <t>153111114</t>
  </si>
  <si>
    <t>Příčné řezání ocelových zaberaněných štětovnic z terénu</t>
  </si>
  <si>
    <t>607629951</t>
  </si>
  <si>
    <t>25</t>
  </si>
  <si>
    <t>153112112</t>
  </si>
  <si>
    <t>Nastražení ocelových štětovnic dl přes 10 m ve standardních podmínkách z terénu</t>
  </si>
  <si>
    <t>1918942905</t>
  </si>
  <si>
    <t xml:space="preserve">"pro čerpací stanici" </t>
  </si>
  <si>
    <t>8,0*(5,9+12,8)- 11,0*(11,26+5,9+11,26+5,9+5,9+5,6+5,6)</t>
  </si>
  <si>
    <t>26</t>
  </si>
  <si>
    <t>153112123</t>
  </si>
  <si>
    <t>Zaberanění ocelových štětovnic na dl do 12 m ve standardních podmínkách z terénu</t>
  </si>
  <si>
    <t>-2068499391</t>
  </si>
  <si>
    <t>8,0*(5,9+12,8)-10,5*(11,26+5,9+11,26+5,9+5,9+5,6+5,6)</t>
  </si>
  <si>
    <t>27</t>
  </si>
  <si>
    <t>15920311</t>
  </si>
  <si>
    <t>štětovnice ocelová Illn</t>
  </si>
  <si>
    <t>t</t>
  </si>
  <si>
    <t>-462522350</t>
  </si>
  <si>
    <t>(8,0*(5,9+12,8)- 11,0*(11,26+5,9+11,26+5,9+5,9+5,6+5,6))*0,16275 "Přepočtené koeficientem množství</t>
  </si>
  <si>
    <t>28</t>
  </si>
  <si>
    <t>1540R7341</t>
  </si>
  <si>
    <t>Montáž rozpěrného rámu</t>
  </si>
  <si>
    <t>kg</t>
  </si>
  <si>
    <t>-1722038212</t>
  </si>
  <si>
    <t>"rozepření štětových stěn"</t>
  </si>
  <si>
    <t>29</t>
  </si>
  <si>
    <t>13010982</t>
  </si>
  <si>
    <t>ocel profilová jakost S235JR (11 375) průřez HEB 220</t>
  </si>
  <si>
    <t>1289530766</t>
  </si>
  <si>
    <t>30</t>
  </si>
  <si>
    <t>13011008</t>
  </si>
  <si>
    <t>ocel profilová jakost S235JR (11 375) průřez HEB 320</t>
  </si>
  <si>
    <t>1262486721</t>
  </si>
  <si>
    <t>31</t>
  </si>
  <si>
    <t>161151103</t>
  </si>
  <si>
    <t>Svislé přemístění výkopku z horniny třídy těžitelnosti I skupiny 1 až 3 hl výkopu přes 4 do 8 m</t>
  </si>
  <si>
    <t>-1128954273</t>
  </si>
  <si>
    <t>32</t>
  </si>
  <si>
    <t>162351103</t>
  </si>
  <si>
    <t>Vodorovné přemístění přes 50 do 500 m výkopku/sypaniny z horniny třídy těžitelnosti I skupiny 1 až 3</t>
  </si>
  <si>
    <t>-1154891590</t>
  </si>
  <si>
    <t>"zásyp na mezideponii a zpět" 2433,024*2</t>
  </si>
  <si>
    <t>"násyp na mezideponii a zpět" 45,0*2*0</t>
  </si>
  <si>
    <t>"podkladní štěkopísek" (108,175+1,452)*0</t>
  </si>
  <si>
    <t>"obsyp ŠD" 314,808*0</t>
  </si>
  <si>
    <t>33</t>
  </si>
  <si>
    <t>162751117</t>
  </si>
  <si>
    <t>Vodorovné přemístění přes 9 000 do 10000 m výkopku/sypaniny z horniny třídy těžitelnosti I skupiny 1 až 3</t>
  </si>
  <si>
    <t>-1065255889</t>
  </si>
  <si>
    <t>34</t>
  </si>
  <si>
    <t>162751157</t>
  </si>
  <si>
    <t>Vodorovné přemístění přes 9 000 do 10000 m výkopku/sypaniny z horniny třídy těžitelnosti III skupiny 6 a 7</t>
  </si>
  <si>
    <t>1007959946</t>
  </si>
  <si>
    <t>35</t>
  </si>
  <si>
    <t>167151101</t>
  </si>
  <si>
    <t>Nakládání výkopku z hornin třídy těžitelnosti I skupiny 1 až 3 do 100 m3</t>
  </si>
  <si>
    <t>-100331602</t>
  </si>
  <si>
    <t>"zásyp" 3200-84,896-682,080</t>
  </si>
  <si>
    <t>"násyp " 45,0*2*0</t>
  </si>
  <si>
    <t>36</t>
  </si>
  <si>
    <t>171151111</t>
  </si>
  <si>
    <t>Uložení sypaniny z hornin nesoudržných sypkých do násypů zhutněných strojně</t>
  </si>
  <si>
    <t>1160085036</t>
  </si>
  <si>
    <t>37</t>
  </si>
  <si>
    <t>171201231</t>
  </si>
  <si>
    <t>Poplatek za uložení zeminy a kamení na recyklační skládce (skládkovné) kód odpadu 17 05 04</t>
  </si>
  <si>
    <t>1694195369</t>
  </si>
  <si>
    <t>38</t>
  </si>
  <si>
    <t>171251201</t>
  </si>
  <si>
    <t>Uložení sypaniny na skládky nebo meziskládky</t>
  </si>
  <si>
    <t>-1990458795</t>
  </si>
  <si>
    <t>"zásyp" 2433,024</t>
  </si>
  <si>
    <t>39</t>
  </si>
  <si>
    <t>174151101</t>
  </si>
  <si>
    <t>Zásyp jam, šachet rýh nebo kolem objektů sypaninou se zhutněním</t>
  </si>
  <si>
    <t>-2010554027</t>
  </si>
  <si>
    <t>"rýhy" 1859,015</t>
  </si>
  <si>
    <t>"odpočet vytlačená kubatura"</t>
  </si>
  <si>
    <t>-((1,1*0,5*315,3)+(1,3*0,78*219)+(1,21*31,5))</t>
  </si>
  <si>
    <t>Mezisoučet</t>
  </si>
  <si>
    <t>"šachty" 682,08+84,896</t>
  </si>
  <si>
    <t>"odpočet vytlačná kubatura"</t>
  </si>
  <si>
    <t>-((2,8*2,8*4,24)+(2,8*2,8*5,22)+(2,8*2,8*4,24)+(1,2*0,9*3,28*3)+(1,3*0,9*3,28*3))</t>
  </si>
  <si>
    <t>-((3,2*3,2*0,2*3)+(1,6*1,6*1,0*2))</t>
  </si>
  <si>
    <t>2433,024</t>
  </si>
  <si>
    <t>40</t>
  </si>
  <si>
    <t>175151101</t>
  </si>
  <si>
    <t>Obsypání potrubí strojně sypaninou bez prohození, uloženou do 3 m</t>
  </si>
  <si>
    <t>1272298097</t>
  </si>
  <si>
    <t>41</t>
  </si>
  <si>
    <t>58344171</t>
  </si>
  <si>
    <t>štěrkodrť frakce 0/32</t>
  </si>
  <si>
    <t>-1905583282</t>
  </si>
  <si>
    <t>Zakládání</t>
  </si>
  <si>
    <t>42</t>
  </si>
  <si>
    <t>212752101</t>
  </si>
  <si>
    <t>Trativod z drenážních trubek korugovaných PE-HD SN 4 perforace 360° včetně lože otevřený výkop DN 100 pro liniové stavby</t>
  </si>
  <si>
    <t>1277331142</t>
  </si>
  <si>
    <t>43</t>
  </si>
  <si>
    <t>226111213</t>
  </si>
  <si>
    <t>Vrty velkoprofilové svislé nezapažené D přes 400 do 450 mm hl přes 5 m hornina III</t>
  </si>
  <si>
    <t>1325125118</t>
  </si>
  <si>
    <t>44</t>
  </si>
  <si>
    <t>226111216</t>
  </si>
  <si>
    <t>Vrty velkoprofilové svislé nezapažené D přes 400 do 450 mm hl přes 5 m hornina VI</t>
  </si>
  <si>
    <t>963309349</t>
  </si>
  <si>
    <t>45</t>
  </si>
  <si>
    <t>271532212</t>
  </si>
  <si>
    <t>Podsyp pod základové konstrukce se zhutněním z hrubého kameniva frakce 16 až 32 mm</t>
  </si>
  <si>
    <t>1915738053</t>
  </si>
  <si>
    <t>46</t>
  </si>
  <si>
    <t>273313511</t>
  </si>
  <si>
    <t>Základové desky z betonu tř. C 12/15</t>
  </si>
  <si>
    <t>1156165647</t>
  </si>
  <si>
    <t>47</t>
  </si>
  <si>
    <t>273313911</t>
  </si>
  <si>
    <t>Základové desky z betonu tř. C 30/37</t>
  </si>
  <si>
    <t>-337866748</t>
  </si>
  <si>
    <t>48</t>
  </si>
  <si>
    <t>273321611</t>
  </si>
  <si>
    <t>Základové desky ze ŽB bez zvýšených nároků na prostředí tř. C 30/37</t>
  </si>
  <si>
    <t>-724453811</t>
  </si>
  <si>
    <t>49</t>
  </si>
  <si>
    <t>273351121</t>
  </si>
  <si>
    <t>Zřízení bednění základových desek</t>
  </si>
  <si>
    <t>-1082544433</t>
  </si>
  <si>
    <t>50</t>
  </si>
  <si>
    <t>273351122</t>
  </si>
  <si>
    <t>Odstranění bednění základových desek</t>
  </si>
  <si>
    <t>936093555</t>
  </si>
  <si>
    <t>51</t>
  </si>
  <si>
    <t>275362021</t>
  </si>
  <si>
    <t>Výztuž základových patek svařovanými sítěmi Kari</t>
  </si>
  <si>
    <t>-2051940795</t>
  </si>
  <si>
    <t>Svislé a kompletní konstrukce</t>
  </si>
  <si>
    <t>52</t>
  </si>
  <si>
    <t>338171121</t>
  </si>
  <si>
    <t>Osazování sloupků a vzpěr plotových ocelových v přes 2 do 2,6 m se zalitím MC</t>
  </si>
  <si>
    <t>-690554230</t>
  </si>
  <si>
    <t>53</t>
  </si>
  <si>
    <t>5534226R55</t>
  </si>
  <si>
    <t>sloupek plotový průběžný Zn+PVC pr. 48 mm dl. 2600 mm</t>
  </si>
  <si>
    <t>-1465950786</t>
  </si>
  <si>
    <t>54</t>
  </si>
  <si>
    <t>5534226R56</t>
  </si>
  <si>
    <t>plotová vzpěra Zn+PVC pr.48 mm  dl 2750 mm</t>
  </si>
  <si>
    <t>685682597</t>
  </si>
  <si>
    <t>55</t>
  </si>
  <si>
    <t>348101240</t>
  </si>
  <si>
    <t>Osazení vrat nebo vrátek k oplocení na ocelové sloupky pl přes 6 do 8 m2</t>
  </si>
  <si>
    <t>-1241113929</t>
  </si>
  <si>
    <t>56</t>
  </si>
  <si>
    <t>55342R43</t>
  </si>
  <si>
    <t>brána plotová dvoukřídlá Pz 3500x1800mm s výplní ze svařovaných drátů z bezpečnostním zámkem vč. sloupků</t>
  </si>
  <si>
    <t>1853292890</t>
  </si>
  <si>
    <t>57</t>
  </si>
  <si>
    <t>348401130</t>
  </si>
  <si>
    <t>Montáž oplocení ze strojového pletiva s napínacími dráty v přes 1,6 do 2,0 m</t>
  </si>
  <si>
    <t>1150938508</t>
  </si>
  <si>
    <t>58</t>
  </si>
  <si>
    <t>31327506</t>
  </si>
  <si>
    <t>pletivo drátěné plastifikované se čtvercovými oky 50/2,7 mm v 1800mm</t>
  </si>
  <si>
    <t>1731208809</t>
  </si>
  <si>
    <t>59</t>
  </si>
  <si>
    <t>3599012R1</t>
  </si>
  <si>
    <t>Monitoring stoky jakékoli výšky na nové kanalizaci</t>
  </si>
  <si>
    <t>1038980925</t>
  </si>
  <si>
    <t>60</t>
  </si>
  <si>
    <t>380311864</t>
  </si>
  <si>
    <t>Kompletní konstrukce ČOV, nádrží, vodojemů nebo kanálů z betonu prostého tř. C 30/37 tl přes 80 do 150 mm</t>
  </si>
  <si>
    <t>367576365</t>
  </si>
  <si>
    <t>38x</t>
  </si>
  <si>
    <t>Čerpací stanice</t>
  </si>
  <si>
    <t>61</t>
  </si>
  <si>
    <t>380R1001</t>
  </si>
  <si>
    <t>dno šachty PNO 240/240/238 - 20 BZP</t>
  </si>
  <si>
    <t>1695142918</t>
  </si>
  <si>
    <t>"šachta J 1, 2, 3" 3</t>
  </si>
  <si>
    <t>3*-1 'Přepočtené koeficientem množství</t>
  </si>
  <si>
    <t>62</t>
  </si>
  <si>
    <t>380R1002a</t>
  </si>
  <si>
    <t>skruž šachty PNO 240/240/145 - 20 SVP</t>
  </si>
  <si>
    <t>780037839</t>
  </si>
  <si>
    <t>"šachta  J 1, 3" 2</t>
  </si>
  <si>
    <t>2*-1 'Přepočtené koeficientem množství</t>
  </si>
  <si>
    <t>63</t>
  </si>
  <si>
    <t>380R1002b</t>
  </si>
  <si>
    <t>-1021584419</t>
  </si>
  <si>
    <t>"šachta  J 2" 1</t>
  </si>
  <si>
    <t>1*-1 'Přepočtené koeficientem množství</t>
  </si>
  <si>
    <t>64</t>
  </si>
  <si>
    <t>380R1003</t>
  </si>
  <si>
    <t>strop šachty PNO 240/240/25 - 20 ZDP</t>
  </si>
  <si>
    <t>1854386495</t>
  </si>
  <si>
    <t>65</t>
  </si>
  <si>
    <t>380R1004</t>
  </si>
  <si>
    <t>prostup DN 300</t>
  </si>
  <si>
    <t>-773616225</t>
  </si>
  <si>
    <t>"šachta J 1, 2, 3" 3+2+1</t>
  </si>
  <si>
    <t>6*-1 'Přepočtené koeficientem množství</t>
  </si>
  <si>
    <t>66</t>
  </si>
  <si>
    <t>380R1004a</t>
  </si>
  <si>
    <t>těsnění prostupů  DN 300</t>
  </si>
  <si>
    <t>-1168754218</t>
  </si>
  <si>
    <t>6*0 'Přepočtené koeficientem množství</t>
  </si>
  <si>
    <t>67</t>
  </si>
  <si>
    <t>380R1005</t>
  </si>
  <si>
    <t>stupadlo poplastované s osazením</t>
  </si>
  <si>
    <t>-2070647931</t>
  </si>
  <si>
    <t>"šachta J 1, 2, 3" 29+33+29</t>
  </si>
  <si>
    <t>91*-1 'Přepočtené koeficientem množství</t>
  </si>
  <si>
    <t>68</t>
  </si>
  <si>
    <t>380R1006</t>
  </si>
  <si>
    <t>komínek 60/90/318- 15 složený z více dílů</t>
  </si>
  <si>
    <t>-1111078471</t>
  </si>
  <si>
    <t>69</t>
  </si>
  <si>
    <t>380R1007</t>
  </si>
  <si>
    <t>komínek 60/100/318- 15 složený z více dílů</t>
  </si>
  <si>
    <t>949682633</t>
  </si>
  <si>
    <t>"šachta J 1, 2, 3" -3</t>
  </si>
  <si>
    <t>70</t>
  </si>
  <si>
    <t>380R2001</t>
  </si>
  <si>
    <t>dopravné</t>
  </si>
  <si>
    <t>kpl</t>
  </si>
  <si>
    <t>-2035685874</t>
  </si>
  <si>
    <t>1*-0,85 'Přepočtené koeficientem množství</t>
  </si>
  <si>
    <t>71</t>
  </si>
  <si>
    <t>380R3001</t>
  </si>
  <si>
    <t>montáž</t>
  </si>
  <si>
    <t>-472582261</t>
  </si>
  <si>
    <t>39x</t>
  </si>
  <si>
    <t>Čerpací stanice - kompozity</t>
  </si>
  <si>
    <t>72</t>
  </si>
  <si>
    <t>390R0001</t>
  </si>
  <si>
    <t>kompozitní lávka  900x2400 mm</t>
  </si>
  <si>
    <t>2036550705</t>
  </si>
  <si>
    <t>73</t>
  </si>
  <si>
    <t>390R0002</t>
  </si>
  <si>
    <t>kompozitní lávka  1500x2400 mm</t>
  </si>
  <si>
    <t>1934663084</t>
  </si>
  <si>
    <t>74</t>
  </si>
  <si>
    <t>390R0003</t>
  </si>
  <si>
    <t>kompozitní žebřík včetně kotvení</t>
  </si>
  <si>
    <t>-950703863</t>
  </si>
  <si>
    <t>75</t>
  </si>
  <si>
    <t>390R0004</t>
  </si>
  <si>
    <t>kompozitní vodárenský poklop pro otvor 600x900 mm</t>
  </si>
  <si>
    <t>197234940</t>
  </si>
  <si>
    <t>76</t>
  </si>
  <si>
    <t>390R0005</t>
  </si>
  <si>
    <t>kompozitní vodárenský poklop pro otvor 600x1000 mm</t>
  </si>
  <si>
    <t>493843898</t>
  </si>
  <si>
    <t>77</t>
  </si>
  <si>
    <t>390R0501</t>
  </si>
  <si>
    <t>dopravné a montáž</t>
  </si>
  <si>
    <t>-678263190</t>
  </si>
  <si>
    <t>Vodorovné konstrukce</t>
  </si>
  <si>
    <t>78</t>
  </si>
  <si>
    <t>451573111</t>
  </si>
  <si>
    <t>Lože pod potrubí otevřený výkop ze štěrkopísku</t>
  </si>
  <si>
    <t>-327930599</t>
  </si>
  <si>
    <t>79</t>
  </si>
  <si>
    <t>452112112</t>
  </si>
  <si>
    <t>Osazení betonových prstenců nebo rámů v do 100 mm pod poklopy a mříže</t>
  </si>
  <si>
    <t>-1033972136</t>
  </si>
  <si>
    <t>80</t>
  </si>
  <si>
    <t>59224185</t>
  </si>
  <si>
    <t>prstenec šachtový vyrovnávací betonový 625x120x60mm</t>
  </si>
  <si>
    <t>-1200645633</t>
  </si>
  <si>
    <t>81</t>
  </si>
  <si>
    <t>59224184</t>
  </si>
  <si>
    <t>prstenec šachtový vyrovnávací betonový 625x120x40mm</t>
  </si>
  <si>
    <t>-893138830</t>
  </si>
  <si>
    <t>82</t>
  </si>
  <si>
    <t>59224176</t>
  </si>
  <si>
    <t>prstenec šachtový vyrovnávací betonový 625x120x80mm</t>
  </si>
  <si>
    <t>-930614602</t>
  </si>
  <si>
    <t>83</t>
  </si>
  <si>
    <t>59224187</t>
  </si>
  <si>
    <t>prstenec šachtový vyrovnávací betonový 625x120x100mm</t>
  </si>
  <si>
    <t>833304344</t>
  </si>
  <si>
    <t>84</t>
  </si>
  <si>
    <t>452112122</t>
  </si>
  <si>
    <t>Osazení betonových prstenců nebo rámů v přes 100 do 200 mm pod poklopy a mříže</t>
  </si>
  <si>
    <t>1779926189</t>
  </si>
  <si>
    <t>85</t>
  </si>
  <si>
    <t>CSB.0077449.URS</t>
  </si>
  <si>
    <t>Vyrovnávací prstenec výška 150 mm, pro šachtový program t 120 mm, XA3</t>
  </si>
  <si>
    <t>880255562</t>
  </si>
  <si>
    <t>86</t>
  </si>
  <si>
    <t>452311131</t>
  </si>
  <si>
    <t>Podkladní desky z betonu prostého bez zvýšených nároků na prostředí tř. C 12/15 otevřený výkop</t>
  </si>
  <si>
    <t>128036126</t>
  </si>
  <si>
    <t>87</t>
  </si>
  <si>
    <t>452313171</t>
  </si>
  <si>
    <t>Podkladní bloky z betonu prostého bez zvýšených nároků na prostředí tř. C 30/37 otevřený výkop</t>
  </si>
  <si>
    <t>-1429314201</t>
  </si>
  <si>
    <t>88</t>
  </si>
  <si>
    <t>452321131</t>
  </si>
  <si>
    <t>Podkladní desky ze ŽB bez zvýšených nároků na prostředí tř. C 12/15 otevřený výkop</t>
  </si>
  <si>
    <t>-705634919</t>
  </si>
  <si>
    <t>"jímky J1, J2, J3" (3,6*3,6*0,15*3)</t>
  </si>
  <si>
    <t>5,832*0 'Přepočtené koeficientem množství</t>
  </si>
  <si>
    <t>89</t>
  </si>
  <si>
    <t>452321171</t>
  </si>
  <si>
    <t>Podkladní desky ze ŽB bez zvýšených nároků na prostředí tř. C 30/37 otevřený výkop</t>
  </si>
  <si>
    <t>96772113</t>
  </si>
  <si>
    <t>90</t>
  </si>
  <si>
    <t>452353111</t>
  </si>
  <si>
    <t>Bednění podkladních bloků pod potrubí, stoky a drobné objekty otevřený výkop zřízení</t>
  </si>
  <si>
    <t>-1224573310</t>
  </si>
  <si>
    <t>"viz TZa PD"</t>
  </si>
  <si>
    <t>"bloky pod kladkostroj" 1,6*4*1,0*2</t>
  </si>
  <si>
    <t>"jímky J1, J2, J3" (3,6*4*0,15*3)</t>
  </si>
  <si>
    <t>19,28*0 'Přepočtené koeficientem množství</t>
  </si>
  <si>
    <t>91</t>
  </si>
  <si>
    <t>452353112</t>
  </si>
  <si>
    <t>Bednění podkladních bloků pod potrubí, stoky a drobné objekty otevřený výkop odstranění</t>
  </si>
  <si>
    <t>1580519928</t>
  </si>
  <si>
    <t>92</t>
  </si>
  <si>
    <t>452368211</t>
  </si>
  <si>
    <t>Výztuž podkladních desek nebo bloků nebo pražců otevřený výkop ze svařovaných sítí Kari</t>
  </si>
  <si>
    <t>1563647834</t>
  </si>
  <si>
    <t>"jímky J1, J2, J3" (3,6*3,6*3)*2*0,0078</t>
  </si>
  <si>
    <t>0,607*0 'Přepočtené koeficientem množství</t>
  </si>
  <si>
    <t>Komunikace pozemní</t>
  </si>
  <si>
    <t>93</t>
  </si>
  <si>
    <t>564710001</t>
  </si>
  <si>
    <t>Podklad z kameniva hrubého drceného vel. 8-16 mm plochy do 100 m2 tl 50 mm</t>
  </si>
  <si>
    <t>1779357261</t>
  </si>
  <si>
    <t>94</t>
  </si>
  <si>
    <t>564861011</t>
  </si>
  <si>
    <t>Podklad ze štěrkodrtě ŠD plochy do 100 m2 tl 200 mm</t>
  </si>
  <si>
    <t>679337207</t>
  </si>
  <si>
    <t>95</t>
  </si>
  <si>
    <t>565135111</t>
  </si>
  <si>
    <t>Asfaltový beton vrstva podkladní ACP 16 (obalované kamenivo OKS) tl 50 mm š do 3 m</t>
  </si>
  <si>
    <t>378588119</t>
  </si>
  <si>
    <t>96</t>
  </si>
  <si>
    <t>573191111</t>
  </si>
  <si>
    <t>Postřik infiltrační kationaktivní emulzí v množství 1 kg/m2</t>
  </si>
  <si>
    <t>-281423146</t>
  </si>
  <si>
    <t>97</t>
  </si>
  <si>
    <t>573231108</t>
  </si>
  <si>
    <t>Postřik živičný spojovací ze silniční emulze v množství 0,50 kg/m2</t>
  </si>
  <si>
    <t>-749695731</t>
  </si>
  <si>
    <t>98</t>
  </si>
  <si>
    <t>577134131</t>
  </si>
  <si>
    <t>Asfaltový beton vrstva obrusná ACO 11 (ABS) tl 40 mm š do 3 m z modifikovaného asfaltu</t>
  </si>
  <si>
    <t>-1764934376</t>
  </si>
  <si>
    <t>99</t>
  </si>
  <si>
    <t>577155132</t>
  </si>
  <si>
    <t>Asfaltový beton vrstva ložní ACL 16 (ABH) tl 60 mm š do 3 m z modifikovaného asfaltu</t>
  </si>
  <si>
    <t>257658056</t>
  </si>
  <si>
    <t>Trubní vedení</t>
  </si>
  <si>
    <t>100</t>
  </si>
  <si>
    <t>857242122</t>
  </si>
  <si>
    <t>Montáž litinových tvarovek jednoosých přírubových otevřený výkop DN 80</t>
  </si>
  <si>
    <t>645694502</t>
  </si>
  <si>
    <t>101</t>
  </si>
  <si>
    <t>55259811</t>
  </si>
  <si>
    <t>přechod přírubový (FFR) tvárná litina DN 80/50 dl 200mm</t>
  </si>
  <si>
    <t>-53232150</t>
  </si>
  <si>
    <t>102</t>
  </si>
  <si>
    <t>857244122</t>
  </si>
  <si>
    <t>Montáž litinových tvarovek odbočných přírubových otevřený výkop DN 80</t>
  </si>
  <si>
    <t>1154617002</t>
  </si>
  <si>
    <t>103</t>
  </si>
  <si>
    <t>55253511</t>
  </si>
  <si>
    <t>tvarovka přírubová litinová s přírubovou odbočkou,práškový epoxid tl 250µm T-kus DN 80/80</t>
  </si>
  <si>
    <t>639256395</t>
  </si>
  <si>
    <t>104</t>
  </si>
  <si>
    <t>871255202</t>
  </si>
  <si>
    <t>Montáž kanalizačního potrubí z PE SDR11 otevřený výkop svařovaných elektrotvarovkou d 90x8,2 mm</t>
  </si>
  <si>
    <t>-1054671451</t>
  </si>
  <si>
    <t>105</t>
  </si>
  <si>
    <t>28613384</t>
  </si>
  <si>
    <t>potrubí kanalizační tlakové PE100 SDR11 se signalizační vrstvou 90x8,2mm</t>
  </si>
  <si>
    <t>-411269840</t>
  </si>
  <si>
    <t>106</t>
  </si>
  <si>
    <t>871373123</t>
  </si>
  <si>
    <t>Montáž kanalizačního potrubí hladkého plnostěnného SN 12 z PVC-U DN 315</t>
  </si>
  <si>
    <t>2031001778</t>
  </si>
  <si>
    <t>107</t>
  </si>
  <si>
    <t>28611266</t>
  </si>
  <si>
    <t>trubka kanalizační PVC-U plnostěnná jednovrstvá DN 315x3000mm SN12</t>
  </si>
  <si>
    <t>-1728473555</t>
  </si>
  <si>
    <t>108</t>
  </si>
  <si>
    <t>877245201</t>
  </si>
  <si>
    <t>Montáž elektrospojek na kanalizačním potrubí z PE trub d 90</t>
  </si>
  <si>
    <t>-1906353373</t>
  </si>
  <si>
    <t>109</t>
  </si>
  <si>
    <t>28653135</t>
  </si>
  <si>
    <t>nákružek lemový PE 100 SDR11 90mm</t>
  </si>
  <si>
    <t>371176473</t>
  </si>
  <si>
    <t>110</t>
  </si>
  <si>
    <t>28654R002</t>
  </si>
  <si>
    <t>točivá příruba d 90mm</t>
  </si>
  <si>
    <t>-1006376003</t>
  </si>
  <si>
    <t>111</t>
  </si>
  <si>
    <t>891242222</t>
  </si>
  <si>
    <t>Montáž kanalizačních šoupátek s ručním kolečkem v šachtách DN 80</t>
  </si>
  <si>
    <t>1098007334</t>
  </si>
  <si>
    <t>112</t>
  </si>
  <si>
    <t>42210101</t>
  </si>
  <si>
    <t>kolo ruční pro DN 65-80 D 175mm</t>
  </si>
  <si>
    <t>1498412383</t>
  </si>
  <si>
    <t>113</t>
  </si>
  <si>
    <t>42221503</t>
  </si>
  <si>
    <t>šoupě nožové s nestoupavým vřetenem oboustranně těsnicí DN 80</t>
  </si>
  <si>
    <t>1521234221</t>
  </si>
  <si>
    <t>114</t>
  </si>
  <si>
    <t>891242641</t>
  </si>
  <si>
    <t>Montáž souprav proplachovacích přírubových DN 80</t>
  </si>
  <si>
    <t>-792690136</t>
  </si>
  <si>
    <t>115</t>
  </si>
  <si>
    <t>42210064</t>
  </si>
  <si>
    <t>souprava proplachovací voda+kanál přírubové připojení DN 80/1,25 m</t>
  </si>
  <si>
    <t>-1088899190</t>
  </si>
  <si>
    <t>116</t>
  </si>
  <si>
    <t>42212R001</t>
  </si>
  <si>
    <t>proplachovací koncovka C DN 50</t>
  </si>
  <si>
    <t>-1031868227</t>
  </si>
  <si>
    <t>117</t>
  </si>
  <si>
    <t>891372322</t>
  </si>
  <si>
    <t>Montáž kanalizačních stavítek DN 300</t>
  </si>
  <si>
    <t>-1938358208</t>
  </si>
  <si>
    <t>118</t>
  </si>
  <si>
    <t>42221471</t>
  </si>
  <si>
    <t>stavítko kanálové do 1,2 bar DN 300-300</t>
  </si>
  <si>
    <t>961574869</t>
  </si>
  <si>
    <t>119</t>
  </si>
  <si>
    <t>891375321</t>
  </si>
  <si>
    <t>Montáž zpětných klapek DN 300</t>
  </si>
  <si>
    <t>525214628</t>
  </si>
  <si>
    <t>120</t>
  </si>
  <si>
    <t>42283113</t>
  </si>
  <si>
    <t>klapka koncová nerezová ocel DN 300</t>
  </si>
  <si>
    <t>546307916</t>
  </si>
  <si>
    <t>121</t>
  </si>
  <si>
    <t>892271111</t>
  </si>
  <si>
    <t>Tlaková zkouška vodou potrubí DN 100 nebo 125</t>
  </si>
  <si>
    <t>2002641941</t>
  </si>
  <si>
    <t>122</t>
  </si>
  <si>
    <t>892372121</t>
  </si>
  <si>
    <t>Tlaková zkouška vzduchem potrubí DN 300 těsnícím vakem ucpávkovým</t>
  </si>
  <si>
    <t>úsek</t>
  </si>
  <si>
    <t>253160693</t>
  </si>
  <si>
    <t>123</t>
  </si>
  <si>
    <t>894411311</t>
  </si>
  <si>
    <t>Osazení betonových nebo železobetonových dílců pro šachty skruží rovných</t>
  </si>
  <si>
    <t>-2050576456</t>
  </si>
  <si>
    <t>124</t>
  </si>
  <si>
    <t>59224161</t>
  </si>
  <si>
    <t>skruž betonová kanalizační se stupadly 100x50x12cm</t>
  </si>
  <si>
    <t>-1961920982</t>
  </si>
  <si>
    <t>125</t>
  </si>
  <si>
    <t>59224162</t>
  </si>
  <si>
    <t>skruž betonová kanalizační se stupadly 100x100x12cm</t>
  </si>
  <si>
    <t>-4516502</t>
  </si>
  <si>
    <t>126</t>
  </si>
  <si>
    <t>59224160</t>
  </si>
  <si>
    <t>skruž betonová kanalizační se stupadly 100x25x12cm</t>
  </si>
  <si>
    <t>-1687539669</t>
  </si>
  <si>
    <t>127</t>
  </si>
  <si>
    <t>CSB.0075300.URS</t>
  </si>
  <si>
    <t>Skruž šachtová se stupadly DN 1200, výška 250, t 150 mm</t>
  </si>
  <si>
    <t>536990894</t>
  </si>
  <si>
    <t>128</t>
  </si>
  <si>
    <t>CSB.0075301.URS</t>
  </si>
  <si>
    <t>Skruž šachtová se stupadly DN 1200, výška 500, t 150 mm</t>
  </si>
  <si>
    <t>-1316039203</t>
  </si>
  <si>
    <t>129</t>
  </si>
  <si>
    <t>CSB.0075299.URS</t>
  </si>
  <si>
    <t>Skruž šachtová se stupadly DN 1200, výška 1000, t 150 mm</t>
  </si>
  <si>
    <t>-744277934</t>
  </si>
  <si>
    <t>130</t>
  </si>
  <si>
    <t>CSB.0077401.URS</t>
  </si>
  <si>
    <t>Skruž šachtová se stupadly DN 800, hs 1000, t 120 mm, DEHA ATL XA3</t>
  </si>
  <si>
    <t>669835627</t>
  </si>
  <si>
    <t>131</t>
  </si>
  <si>
    <t>CSB.0077402.URS</t>
  </si>
  <si>
    <t>Skruž šachtová se stupadly DN 800, hs 250, t 120 mm, DEHA ATL XA3</t>
  </si>
  <si>
    <t>-906267954</t>
  </si>
  <si>
    <t>132</t>
  </si>
  <si>
    <t>CSB.0077403.URS</t>
  </si>
  <si>
    <t>Skruž šachtová se stupadly DN 800, hs 500, t 120 mm, DEHA ATL XA3</t>
  </si>
  <si>
    <t>-1629481421</t>
  </si>
  <si>
    <t>133</t>
  </si>
  <si>
    <t>59224348</t>
  </si>
  <si>
    <t>těsnění elastomerové pro spojení šachetních dílů DN 1000</t>
  </si>
  <si>
    <t>-152680460</t>
  </si>
  <si>
    <t>134</t>
  </si>
  <si>
    <t>59224341</t>
  </si>
  <si>
    <t>těsnění elastomerové pro spojení šachetních dílů DN 1200</t>
  </si>
  <si>
    <t>937485183</t>
  </si>
  <si>
    <t>135</t>
  </si>
  <si>
    <t>59224340</t>
  </si>
  <si>
    <t>těsnění elastomerové pro spojení šachetních dílů DN 800</t>
  </si>
  <si>
    <t>373220430</t>
  </si>
  <si>
    <t>136</t>
  </si>
  <si>
    <t>894412411</t>
  </si>
  <si>
    <t>Osazení betonových nebo železobetonových dílců pro šachty skruží přechodových</t>
  </si>
  <si>
    <t>391132489</t>
  </si>
  <si>
    <t>137</t>
  </si>
  <si>
    <t>59224168</t>
  </si>
  <si>
    <t>skruž betonová přechodová 62,5/100x60x12cm stupadla poplastovaná kapsová</t>
  </si>
  <si>
    <t>1073735190</t>
  </si>
  <si>
    <t>138</t>
  </si>
  <si>
    <t>592241R1</t>
  </si>
  <si>
    <t>skruž betonová přechodová 62,5/120x60x25cm stupadla poplastovaná kapsová</t>
  </si>
  <si>
    <t>112070612</t>
  </si>
  <si>
    <t>139</t>
  </si>
  <si>
    <t>CSB.0077377.URS</t>
  </si>
  <si>
    <t>Kónus 800/625 se stupadlem a kapsou, t. 120 mm, DEHA ATL XA3</t>
  </si>
  <si>
    <t>-565765178</t>
  </si>
  <si>
    <t>140</t>
  </si>
  <si>
    <t>59224503</t>
  </si>
  <si>
    <t>konus betonové šachty DN 1000 XA3 kanalizační 100x80x50cm, kapsové stupadlo</t>
  </si>
  <si>
    <t>-126985109</t>
  </si>
  <si>
    <t>141</t>
  </si>
  <si>
    <t>894414111</t>
  </si>
  <si>
    <t>Osazení betonových nebo železobetonových dílců pro šachty skruží základových (dno)</t>
  </si>
  <si>
    <t>-1979603256</t>
  </si>
  <si>
    <t>142</t>
  </si>
  <si>
    <t>59224339</t>
  </si>
  <si>
    <t>dno betonové šachty DN 1000 kanalizační výšky 100cm</t>
  </si>
  <si>
    <t>-1421725667</t>
  </si>
  <si>
    <t>143</t>
  </si>
  <si>
    <t>59224R57</t>
  </si>
  <si>
    <t>dno betonové šachty kanalizační jednolité 120x15x120cm</t>
  </si>
  <si>
    <t>-481748058</t>
  </si>
  <si>
    <t>144</t>
  </si>
  <si>
    <t>894414211</t>
  </si>
  <si>
    <t>Osazení betonových nebo železobetonových dílců pro šachty desek zákrytových</t>
  </si>
  <si>
    <t>109216553</t>
  </si>
  <si>
    <t>145</t>
  </si>
  <si>
    <t>59224506</t>
  </si>
  <si>
    <t>deska betonová zákrytová šachty DN 1000 kanalizační 200/62,5x12cm třída zatížení D400</t>
  </si>
  <si>
    <t>-1629885102</t>
  </si>
  <si>
    <t>146</t>
  </si>
  <si>
    <t>899104112</t>
  </si>
  <si>
    <t>Osazení poklopů litinových, ocelových nebo železobetonových včetně rámů pro třídu zatížení D400, E600</t>
  </si>
  <si>
    <t>1823254604</t>
  </si>
  <si>
    <t>147</t>
  </si>
  <si>
    <t>552410R55</t>
  </si>
  <si>
    <t>poklop šachtový DN 600 třída D400, kruhový s ventilací</t>
  </si>
  <si>
    <t>1641309920</t>
  </si>
  <si>
    <t>148</t>
  </si>
  <si>
    <t>899713111A</t>
  </si>
  <si>
    <t>Orientační tabulky na sloupku betonovém nebo ocelovém</t>
  </si>
  <si>
    <t>804739711</t>
  </si>
  <si>
    <t>149</t>
  </si>
  <si>
    <t>899721111</t>
  </si>
  <si>
    <t>Signalizační vodič DN do 150 mm na potrubí</t>
  </si>
  <si>
    <t>-436629050</t>
  </si>
  <si>
    <t>150</t>
  </si>
  <si>
    <t>899722114</t>
  </si>
  <si>
    <t>Krytí potrubí z plastů výstražnou fólií z PVC přes 34 do 40 cm</t>
  </si>
  <si>
    <t>-283580039</t>
  </si>
  <si>
    <t>151</t>
  </si>
  <si>
    <t>899911231</t>
  </si>
  <si>
    <t>Kluzná objímka výšky 25 mm vnějšího průměru potrubí přes 157 mm do 183 mm</t>
  </si>
  <si>
    <t>-413529109</t>
  </si>
  <si>
    <t>152</t>
  </si>
  <si>
    <t>899913133</t>
  </si>
  <si>
    <t>Uzavírací manžeta chráničky potrubí DN 90 x 150</t>
  </si>
  <si>
    <t>941905851</t>
  </si>
  <si>
    <t>Ostatní konstrukce a práce, bourání</t>
  </si>
  <si>
    <t>153</t>
  </si>
  <si>
    <t>953961R01</t>
  </si>
  <si>
    <t>Kotvení jímek proti vyplavání (závitová tyč M12 dl. 170 mm + matice nerez A4 70) vč. vysokopevnostní zálivky</t>
  </si>
  <si>
    <t>-1424737964</t>
  </si>
  <si>
    <t>"J1, J3" 8*2</t>
  </si>
  <si>
    <t>"J2" 10</t>
  </si>
  <si>
    <t>26*0 'Přepočtené koeficientem množství</t>
  </si>
  <si>
    <t>154</t>
  </si>
  <si>
    <t>977151111</t>
  </si>
  <si>
    <t>Jádrové vrty diamantovými korunkami do stavebních materiálů D do 35 mm</t>
  </si>
  <si>
    <t>1067929289</t>
  </si>
  <si>
    <t>"vrty do základových desek"</t>
  </si>
  <si>
    <t>"J1, J3" 8*2*0,17</t>
  </si>
  <si>
    <t>"J2" 10*0,17</t>
  </si>
  <si>
    <t>4,42*0 'Přepočtené koeficientem množství</t>
  </si>
  <si>
    <t>183</t>
  </si>
  <si>
    <t>977151123</t>
  </si>
  <si>
    <t>Jádrové vrty diamantovými korunkami do stavebních materiálů D přes 130 do 150 mm</t>
  </si>
  <si>
    <t>CS ÚRS 2025 01</t>
  </si>
  <si>
    <t>-1096323421</t>
  </si>
  <si>
    <t>1*0,30</t>
  </si>
  <si>
    <t>182</t>
  </si>
  <si>
    <t>977151131</t>
  </si>
  <si>
    <t>Jádrové vrty diamantovými korunkami do stavebních materiálů D přes 350 do 400 mm</t>
  </si>
  <si>
    <t>-1664269219</t>
  </si>
  <si>
    <t>6*0,30</t>
  </si>
  <si>
    <t>997</t>
  </si>
  <si>
    <t>Přesun sutě</t>
  </si>
  <si>
    <t>155</t>
  </si>
  <si>
    <t>997221551</t>
  </si>
  <si>
    <t>Vodorovná doprava suti ze sypkých materiálů do 1 km</t>
  </si>
  <si>
    <t>893853784</t>
  </si>
  <si>
    <t>156</t>
  </si>
  <si>
    <t>997221559</t>
  </si>
  <si>
    <t>Příplatek ZKD 1 km u vodorovné dopravy suti ze sypkých materiálů</t>
  </si>
  <si>
    <t>2084861229</t>
  </si>
  <si>
    <t>157</t>
  </si>
  <si>
    <t>997221561</t>
  </si>
  <si>
    <t>Vodorovná doprava suti z kusových materiálů do 1 km</t>
  </si>
  <si>
    <t>1623899147</t>
  </si>
  <si>
    <t>158</t>
  </si>
  <si>
    <t>997221569</t>
  </si>
  <si>
    <t>Příplatek ZKD 1 km u vodorovné dopravy suti z kusových materiálů</t>
  </si>
  <si>
    <t>2133751403</t>
  </si>
  <si>
    <t>159</t>
  </si>
  <si>
    <t>997221873</t>
  </si>
  <si>
    <t>Poplatek za uložení na recyklační skládce (skládkovné) stavebního odpadu zeminy a kamení zatříděného do Katalogu odpadů pod kódem 17 05 04</t>
  </si>
  <si>
    <t>429476950</t>
  </si>
  <si>
    <t>160</t>
  </si>
  <si>
    <t>997221875</t>
  </si>
  <si>
    <t>Poplatek za uložení na recyklační skládce (skládkovné) stavebního odpadu asfaltového bez obsahu dehtu zatříděného do Katalogu odpadů pod kódem 17 03 02</t>
  </si>
  <si>
    <t>-1694377994</t>
  </si>
  <si>
    <t>998</t>
  </si>
  <si>
    <t>Přesun hmot</t>
  </si>
  <si>
    <t>161</t>
  </si>
  <si>
    <t>998276101</t>
  </si>
  <si>
    <t>Přesun hmot pro trubní vedení z trub z plastických hmot otevřený výkop</t>
  </si>
  <si>
    <t>1370708170</t>
  </si>
  <si>
    <t>422,46*0 'Přepočtené koeficientem množství</t>
  </si>
  <si>
    <t>162</t>
  </si>
  <si>
    <t>998276124</t>
  </si>
  <si>
    <t>Příplatek k přesunu hmot pro trubní vedení z trub z plastických hmot za zvětšený přesun do 500 m</t>
  </si>
  <si>
    <t>1674484284</t>
  </si>
  <si>
    <t>Práce a dodávky M</t>
  </si>
  <si>
    <t>23-M</t>
  </si>
  <si>
    <t>Montáže potrubí</t>
  </si>
  <si>
    <t>163</t>
  </si>
  <si>
    <t>230202072</t>
  </si>
  <si>
    <t>Nasunutí potrubní sekce plastové průměru přes 63 do 110 mm do chráničky</t>
  </si>
  <si>
    <t>-563465277</t>
  </si>
  <si>
    <t>Ostatní</t>
  </si>
  <si>
    <t>95a</t>
  </si>
  <si>
    <t>Vrtné práce</t>
  </si>
  <si>
    <t>164</t>
  </si>
  <si>
    <t>95R0001</t>
  </si>
  <si>
    <t>přeprava osob a materiálu</t>
  </si>
  <si>
    <t>km</t>
  </si>
  <si>
    <t>-1968519175</t>
  </si>
  <si>
    <t>165</t>
  </si>
  <si>
    <t>95R0002</t>
  </si>
  <si>
    <t>přeprava vrtné soupravy</t>
  </si>
  <si>
    <t>-1523631394</t>
  </si>
  <si>
    <t>166</t>
  </si>
  <si>
    <t>95R0003</t>
  </si>
  <si>
    <t>vrtné a vystrojovací práce</t>
  </si>
  <si>
    <t>571653248</t>
  </si>
  <si>
    <t>167</t>
  </si>
  <si>
    <t>95R0004</t>
  </si>
  <si>
    <t>sled a řízení prací geologem vč. dopravy</t>
  </si>
  <si>
    <t>-917951034</t>
  </si>
  <si>
    <t>96a</t>
  </si>
  <si>
    <t>čerpací práce</t>
  </si>
  <si>
    <t>168</t>
  </si>
  <si>
    <t>96R0001</t>
  </si>
  <si>
    <t>montáž a demontáž zařízení</t>
  </si>
  <si>
    <t>-236879118</t>
  </si>
  <si>
    <t>169</t>
  </si>
  <si>
    <t>96R0002</t>
  </si>
  <si>
    <t>přeprava technologie tam a zpět</t>
  </si>
  <si>
    <t>36060146</t>
  </si>
  <si>
    <t>170</t>
  </si>
  <si>
    <t>96R0003</t>
  </si>
  <si>
    <t>čerpání osádka</t>
  </si>
  <si>
    <t>1972185882</t>
  </si>
  <si>
    <t>171</t>
  </si>
  <si>
    <t>96R0004</t>
  </si>
  <si>
    <t>pronájem čerpadla</t>
  </si>
  <si>
    <t>-1698925904</t>
  </si>
  <si>
    <t>172</t>
  </si>
  <si>
    <t>96R0005</t>
  </si>
  <si>
    <t>pronájem odpadního vedení</t>
  </si>
  <si>
    <t>45511362</t>
  </si>
  <si>
    <t>173</t>
  </si>
  <si>
    <t>96R0006</t>
  </si>
  <si>
    <t>technické zázemí</t>
  </si>
  <si>
    <t>1301888111</t>
  </si>
  <si>
    <t>174</t>
  </si>
  <si>
    <t>96R0007</t>
  </si>
  <si>
    <t>přeprava technik</t>
  </si>
  <si>
    <t>-1790696873</t>
  </si>
  <si>
    <t>175</t>
  </si>
  <si>
    <t>96R0008</t>
  </si>
  <si>
    <t>práce technik</t>
  </si>
  <si>
    <t>839070011</t>
  </si>
  <si>
    <t>176</t>
  </si>
  <si>
    <t>96R0009</t>
  </si>
  <si>
    <t>řízení prací geologem</t>
  </si>
  <si>
    <t>-918154172</t>
  </si>
  <si>
    <t>177</t>
  </si>
  <si>
    <t>96R0010</t>
  </si>
  <si>
    <t>přeprava geolog</t>
  </si>
  <si>
    <t>-1851198998</t>
  </si>
  <si>
    <t>97a</t>
  </si>
  <si>
    <t>náklady na elektrickou energii</t>
  </si>
  <si>
    <t>178</t>
  </si>
  <si>
    <t>97R0001</t>
  </si>
  <si>
    <t>elektrická energie</t>
  </si>
  <si>
    <t>-848432820</t>
  </si>
  <si>
    <t>999</t>
  </si>
  <si>
    <t>Čerpací jímky, monolit</t>
  </si>
  <si>
    <t>181</t>
  </si>
  <si>
    <t>380R1mon</t>
  </si>
  <si>
    <t xml:space="preserve">monolitické jímky J1, J2, J3, </t>
  </si>
  <si>
    <t>-450874582</t>
  </si>
  <si>
    <t>"MONOLITICKÉ JÍMKY , (po kominky),  J 1, 2, 3" 1</t>
  </si>
  <si>
    <t>303 (2) - SO 303 Splašková Kanalizace</t>
  </si>
  <si>
    <t>(3200-682,080-84,896)</t>
  </si>
  <si>
    <t>"HEB 320" 127*(((10,5+5,1)*2)+((4,9+4,6)*2))*0,8</t>
  </si>
  <si>
    <t>"HEB 220" 73*((4,9+4,9)+(3,0*4))*0,8</t>
  </si>
  <si>
    <t>6373,44*-1 'Přepočtené koeficientem množství</t>
  </si>
  <si>
    <t>"HEB 220" (73*((4,9+4,9)+(3,0*4)))*0,001*0,8</t>
  </si>
  <si>
    <t>1,591*1,1*0,8 "Přepočtené koeficientem množství</t>
  </si>
  <si>
    <t>1,4*-1 'Přepočtené koeficientem množství</t>
  </si>
  <si>
    <t>"HEB 320" (127*(((10,5+5,1)*2)+((4,9+4,6)*2)))*0,001*0,8</t>
  </si>
  <si>
    <t>6,375*1,1*0,8 "Přepočtené koeficientem množství</t>
  </si>
  <si>
    <t>5,61*-1 'Přepočtené koeficientem množství</t>
  </si>
  <si>
    <t>0,933333333333333*-0,75 'Přepočtené koeficientem množství</t>
  </si>
  <si>
    <t>"pro čerpací stanici"  -105</t>
  </si>
  <si>
    <t xml:space="preserve">Celkem </t>
  </si>
  <si>
    <t>VCP</t>
  </si>
  <si>
    <t>MNP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</si>
</sst>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0" fillId="0" borderId="0" xfId="0" applyNumberForma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4" workbookViewId="0">
      <selection activeCell="A96" sqref="A96:XFD9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" customHeight="1">
      <c r="AR2" s="202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ht="12" customHeight="1">
      <c r="B5" s="20"/>
      <c r="D5" s="23" t="s">
        <v>12</v>
      </c>
      <c r="K5" s="195" t="s">
        <v>13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20"/>
      <c r="BS5" s="17" t="s">
        <v>6</v>
      </c>
    </row>
    <row r="6" spans="1:74" ht="36.9" customHeight="1">
      <c r="B6" s="20"/>
      <c r="D6" s="25" t="s">
        <v>14</v>
      </c>
      <c r="K6" s="197" t="s">
        <v>15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20"/>
      <c r="BS6" s="17" t="s">
        <v>6</v>
      </c>
    </row>
    <row r="7" spans="1:74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ht="14.4" customHeight="1">
      <c r="B9" s="20"/>
      <c r="AR9" s="20"/>
      <c r="BS9" s="17" t="s">
        <v>6</v>
      </c>
    </row>
    <row r="10" spans="1:74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ht="18.45" customHeight="1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ht="6.9" customHeight="1">
      <c r="B12" s="20"/>
      <c r="AR12" s="20"/>
      <c r="BS12" s="17" t="s">
        <v>6</v>
      </c>
    </row>
    <row r="13" spans="1:74" ht="12" customHeight="1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 ht="13.2">
      <c r="B14" s="20"/>
      <c r="E14" s="24" t="s">
        <v>19</v>
      </c>
      <c r="AK14" s="26" t="s">
        <v>24</v>
      </c>
      <c r="AN14" s="24" t="s">
        <v>1</v>
      </c>
      <c r="AR14" s="20"/>
      <c r="BS14" s="17" t="s">
        <v>6</v>
      </c>
    </row>
    <row r="15" spans="1:74" ht="6.9" customHeight="1">
      <c r="B15" s="20"/>
      <c r="AR15" s="20"/>
      <c r="BS15" s="17" t="s">
        <v>3</v>
      </c>
    </row>
    <row r="16" spans="1:74" ht="12" customHeight="1">
      <c r="B16" s="20"/>
      <c r="D16" s="26" t="s">
        <v>26</v>
      </c>
      <c r="AK16" s="26" t="s">
        <v>23</v>
      </c>
      <c r="AN16" s="24" t="s">
        <v>1</v>
      </c>
      <c r="AR16" s="20"/>
      <c r="BS16" s="17" t="s">
        <v>3</v>
      </c>
    </row>
    <row r="17" spans="2:71" ht="18.45" customHeight="1">
      <c r="B17" s="20"/>
      <c r="E17" s="24" t="s">
        <v>19</v>
      </c>
      <c r="AK17" s="26" t="s">
        <v>24</v>
      </c>
      <c r="AN17" s="24" t="s">
        <v>1</v>
      </c>
      <c r="AR17" s="20"/>
      <c r="BS17" s="17" t="s">
        <v>27</v>
      </c>
    </row>
    <row r="18" spans="2:71" ht="6.9" customHeight="1">
      <c r="B18" s="20"/>
      <c r="AR18" s="20"/>
      <c r="BS18" s="17" t="s">
        <v>6</v>
      </c>
    </row>
    <row r="19" spans="2:71" ht="12" customHeight="1">
      <c r="B19" s="20"/>
      <c r="D19" s="26" t="s">
        <v>28</v>
      </c>
      <c r="AK19" s="26" t="s">
        <v>23</v>
      </c>
      <c r="AN19" s="24" t="s">
        <v>1</v>
      </c>
      <c r="AR19" s="20"/>
      <c r="BS19" s="17" t="s">
        <v>6</v>
      </c>
    </row>
    <row r="20" spans="2:71" ht="18.45" customHeight="1">
      <c r="B20" s="20"/>
      <c r="E20" s="24" t="s">
        <v>19</v>
      </c>
      <c r="AK20" s="26" t="s">
        <v>24</v>
      </c>
      <c r="AN20" s="24" t="s">
        <v>1</v>
      </c>
      <c r="AR20" s="20"/>
      <c r="BS20" s="17" t="s">
        <v>27</v>
      </c>
    </row>
    <row r="21" spans="2:71" ht="6.9" customHeight="1">
      <c r="B21" s="20"/>
      <c r="AR21" s="20"/>
    </row>
    <row r="22" spans="2:71" ht="12" customHeight="1">
      <c r="B22" s="20"/>
      <c r="D22" s="26" t="s">
        <v>29</v>
      </c>
      <c r="AR22" s="20"/>
    </row>
    <row r="23" spans="2:71" ht="16.5" customHeight="1">
      <c r="B23" s="20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20"/>
    </row>
    <row r="24" spans="2:71" ht="6.9" customHeight="1">
      <c r="B24" s="20"/>
      <c r="AR24" s="20"/>
    </row>
    <row r="25" spans="2:71" ht="6.9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5.95" customHeight="1">
      <c r="B26" s="29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9">
        <f>ROUND(AG94,2)</f>
        <v>-619863.75</v>
      </c>
      <c r="AL26" s="200"/>
      <c r="AM26" s="200"/>
      <c r="AN26" s="200"/>
      <c r="AO26" s="200"/>
      <c r="AR26" s="29"/>
    </row>
    <row r="27" spans="2:71" s="1" customFormat="1" ht="6.9" customHeight="1">
      <c r="B27" s="29"/>
      <c r="AR27" s="29"/>
    </row>
    <row r="28" spans="2:71" s="1" customFormat="1" ht="13.2">
      <c r="B28" s="29"/>
      <c r="L28" s="201" t="s">
        <v>31</v>
      </c>
      <c r="M28" s="201"/>
      <c r="N28" s="201"/>
      <c r="O28" s="201"/>
      <c r="P28" s="201"/>
      <c r="W28" s="201" t="s">
        <v>32</v>
      </c>
      <c r="X28" s="201"/>
      <c r="Y28" s="201"/>
      <c r="Z28" s="201"/>
      <c r="AA28" s="201"/>
      <c r="AB28" s="201"/>
      <c r="AC28" s="201"/>
      <c r="AD28" s="201"/>
      <c r="AE28" s="201"/>
      <c r="AK28" s="201" t="s">
        <v>33</v>
      </c>
      <c r="AL28" s="201"/>
      <c r="AM28" s="201"/>
      <c r="AN28" s="201"/>
      <c r="AO28" s="201"/>
      <c r="AR28" s="29"/>
    </row>
    <row r="29" spans="2:71" s="2" customFormat="1" ht="14.4" customHeight="1">
      <c r="B29" s="33"/>
      <c r="D29" s="26" t="s">
        <v>34</v>
      </c>
      <c r="F29" s="26" t="s">
        <v>35</v>
      </c>
      <c r="L29" s="192">
        <v>0.21</v>
      </c>
      <c r="M29" s="193"/>
      <c r="N29" s="193"/>
      <c r="O29" s="193"/>
      <c r="P29" s="193"/>
      <c r="W29" s="194">
        <f>ROUND(AZ94, 2)</f>
        <v>-619863.75</v>
      </c>
      <c r="X29" s="193"/>
      <c r="Y29" s="193"/>
      <c r="Z29" s="193"/>
      <c r="AA29" s="193"/>
      <c r="AB29" s="193"/>
      <c r="AC29" s="193"/>
      <c r="AD29" s="193"/>
      <c r="AE29" s="193"/>
      <c r="AK29" s="194">
        <f>ROUND(AV94, 2)</f>
        <v>-130171.39</v>
      </c>
      <c r="AL29" s="193"/>
      <c r="AM29" s="193"/>
      <c r="AN29" s="193"/>
      <c r="AO29" s="193"/>
      <c r="AR29" s="33"/>
    </row>
    <row r="30" spans="2:71" s="2" customFormat="1" ht="14.4" customHeight="1">
      <c r="B30" s="33"/>
      <c r="F30" s="26" t="s">
        <v>36</v>
      </c>
      <c r="L30" s="192">
        <v>0.12</v>
      </c>
      <c r="M30" s="193"/>
      <c r="N30" s="193"/>
      <c r="O30" s="193"/>
      <c r="P30" s="193"/>
      <c r="W30" s="194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4">
        <f>ROUND(AW94, 2)</f>
        <v>0</v>
      </c>
      <c r="AL30" s="193"/>
      <c r="AM30" s="193"/>
      <c r="AN30" s="193"/>
      <c r="AO30" s="193"/>
      <c r="AR30" s="33"/>
    </row>
    <row r="31" spans="2:71" s="2" customFormat="1" ht="14.4" hidden="1" customHeight="1">
      <c r="B31" s="33"/>
      <c r="F31" s="26" t="s">
        <v>37</v>
      </c>
      <c r="L31" s="192">
        <v>0.21</v>
      </c>
      <c r="M31" s="193"/>
      <c r="N31" s="193"/>
      <c r="O31" s="193"/>
      <c r="P31" s="193"/>
      <c r="W31" s="194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4">
        <v>0</v>
      </c>
      <c r="AL31" s="193"/>
      <c r="AM31" s="193"/>
      <c r="AN31" s="193"/>
      <c r="AO31" s="193"/>
      <c r="AR31" s="33"/>
    </row>
    <row r="32" spans="2:71" s="2" customFormat="1" ht="14.4" hidden="1" customHeight="1">
      <c r="B32" s="33"/>
      <c r="F32" s="26" t="s">
        <v>38</v>
      </c>
      <c r="L32" s="192">
        <v>0.12</v>
      </c>
      <c r="M32" s="193"/>
      <c r="N32" s="193"/>
      <c r="O32" s="193"/>
      <c r="P32" s="193"/>
      <c r="W32" s="194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4">
        <v>0</v>
      </c>
      <c r="AL32" s="193"/>
      <c r="AM32" s="193"/>
      <c r="AN32" s="193"/>
      <c r="AO32" s="193"/>
      <c r="AR32" s="33"/>
    </row>
    <row r="33" spans="2:44" s="2" customFormat="1" ht="14.4" hidden="1" customHeight="1">
      <c r="B33" s="33"/>
      <c r="F33" s="26" t="s">
        <v>39</v>
      </c>
      <c r="L33" s="192">
        <v>0</v>
      </c>
      <c r="M33" s="193"/>
      <c r="N33" s="193"/>
      <c r="O33" s="193"/>
      <c r="P33" s="193"/>
      <c r="W33" s="194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4">
        <v>0</v>
      </c>
      <c r="AL33" s="193"/>
      <c r="AM33" s="193"/>
      <c r="AN33" s="193"/>
      <c r="AO33" s="193"/>
      <c r="AR33" s="33"/>
    </row>
    <row r="34" spans="2:44" s="1" customFormat="1" ht="6.9" customHeight="1">
      <c r="B34" s="29"/>
      <c r="AR34" s="29"/>
    </row>
    <row r="35" spans="2:44" s="1" customFormat="1" ht="25.95" customHeight="1"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206" t="s">
        <v>42</v>
      </c>
      <c r="Y35" s="204"/>
      <c r="Z35" s="204"/>
      <c r="AA35" s="204"/>
      <c r="AB35" s="204"/>
      <c r="AC35" s="36"/>
      <c r="AD35" s="36"/>
      <c r="AE35" s="36"/>
      <c r="AF35" s="36"/>
      <c r="AG35" s="36"/>
      <c r="AH35" s="36"/>
      <c r="AI35" s="36"/>
      <c r="AJ35" s="36"/>
      <c r="AK35" s="203">
        <f>SUM(AK26:AK33)</f>
        <v>-750035.14</v>
      </c>
      <c r="AL35" s="204"/>
      <c r="AM35" s="204"/>
      <c r="AN35" s="204"/>
      <c r="AO35" s="205"/>
      <c r="AP35" s="34"/>
      <c r="AQ35" s="34"/>
      <c r="AR35" s="29"/>
    </row>
    <row r="36" spans="2:44" s="1" customFormat="1" ht="6.9" customHeight="1">
      <c r="B36" s="29"/>
      <c r="AR36" s="29"/>
    </row>
    <row r="37" spans="2:44" s="1" customFormat="1" ht="14.4" customHeight="1">
      <c r="B37" s="29"/>
      <c r="AR37" s="29"/>
    </row>
    <row r="38" spans="2:44" ht="14.4" customHeight="1">
      <c r="B38" s="20"/>
      <c r="AR38" s="20"/>
    </row>
    <row r="39" spans="2:44" ht="14.4" customHeight="1">
      <c r="B39" s="20"/>
      <c r="AR39" s="20"/>
    </row>
    <row r="40" spans="2:44" ht="14.4" customHeight="1">
      <c r="B40" s="20"/>
      <c r="AR40" s="20"/>
    </row>
    <row r="41" spans="2:44" ht="14.4" customHeight="1">
      <c r="B41" s="20"/>
      <c r="AR41" s="20"/>
    </row>
    <row r="42" spans="2:44" ht="14.4" customHeight="1">
      <c r="B42" s="20"/>
      <c r="AR42" s="20"/>
    </row>
    <row r="43" spans="2:44" ht="14.4" customHeight="1">
      <c r="B43" s="20"/>
      <c r="AR43" s="20"/>
    </row>
    <row r="44" spans="2:44" ht="14.4" customHeight="1">
      <c r="B44" s="20"/>
      <c r="AR44" s="20"/>
    </row>
    <row r="45" spans="2:44" ht="14.4" customHeight="1">
      <c r="B45" s="20"/>
      <c r="AR45" s="20"/>
    </row>
    <row r="46" spans="2:44" ht="14.4" customHeight="1">
      <c r="B46" s="20"/>
      <c r="AR46" s="20"/>
    </row>
    <row r="47" spans="2:44" ht="14.4" customHeight="1">
      <c r="B47" s="20"/>
      <c r="AR47" s="20"/>
    </row>
    <row r="48" spans="2:44" ht="14.4" customHeight="1">
      <c r="B48" s="20"/>
      <c r="AR48" s="20"/>
    </row>
    <row r="49" spans="2:44" s="1" customFormat="1" ht="14.4" customHeight="1">
      <c r="B49" s="29"/>
      <c r="D49" s="38" t="s">
        <v>43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44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3.2">
      <c r="B60" s="29"/>
      <c r="D60" s="40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45</v>
      </c>
      <c r="AI60" s="31"/>
      <c r="AJ60" s="31"/>
      <c r="AK60" s="31"/>
      <c r="AL60" s="31"/>
      <c r="AM60" s="40" t="s">
        <v>46</v>
      </c>
      <c r="AN60" s="31"/>
      <c r="AO60" s="31"/>
      <c r="AR60" s="29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.2">
      <c r="B64" s="29"/>
      <c r="D64" s="38" t="s">
        <v>47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48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3.2">
      <c r="B75" s="29"/>
      <c r="D75" s="40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45</v>
      </c>
      <c r="AI75" s="31"/>
      <c r="AJ75" s="31"/>
      <c r="AK75" s="31"/>
      <c r="AL75" s="31"/>
      <c r="AM75" s="40" t="s">
        <v>46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" customHeight="1">
      <c r="B82" s="29"/>
      <c r="C82" s="21" t="s">
        <v>49</v>
      </c>
      <c r="AR82" s="29"/>
    </row>
    <row r="83" spans="1:91" s="1" customFormat="1" ht="6.9" customHeight="1">
      <c r="B83" s="29"/>
      <c r="AR83" s="29"/>
    </row>
    <row r="84" spans="1:91" s="3" customFormat="1" ht="12" customHeight="1">
      <c r="B84" s="45"/>
      <c r="C84" s="26" t="s">
        <v>12</v>
      </c>
      <c r="L84" s="3" t="str">
        <f>K5</f>
        <v>05_opr-2025,s</v>
      </c>
      <c r="AR84" s="45"/>
    </row>
    <row r="85" spans="1:91" s="4" customFormat="1" ht="36.9" customHeight="1">
      <c r="B85" s="46"/>
      <c r="C85" s="47" t="s">
        <v>14</v>
      </c>
      <c r="L85" s="184" t="str">
        <f>K6</f>
        <v>souhrn variant zl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6"/>
    </row>
    <row r="86" spans="1:91" s="1" customFormat="1" ht="6.9" customHeight="1">
      <c r="B86" s="29"/>
      <c r="AR86" s="29"/>
    </row>
    <row r="87" spans="1:91" s="1" customFormat="1" ht="12" customHeight="1">
      <c r="B87" s="29"/>
      <c r="C87" s="26" t="s">
        <v>18</v>
      </c>
      <c r="L87" s="48" t="str">
        <f>IF(K8="","",K8)</f>
        <v xml:space="preserve"> </v>
      </c>
      <c r="AI87" s="26" t="s">
        <v>20</v>
      </c>
      <c r="AM87" s="186" t="str">
        <f>IF(AN8= "","",AN8)</f>
        <v>3. 9. 2025</v>
      </c>
      <c r="AN87" s="186"/>
      <c r="AR87" s="29"/>
    </row>
    <row r="88" spans="1:91" s="1" customFormat="1" ht="6.9" customHeight="1">
      <c r="B88" s="29"/>
      <c r="AR88" s="29"/>
    </row>
    <row r="89" spans="1:91" s="1" customFormat="1" ht="15.15" customHeight="1">
      <c r="B89" s="29"/>
      <c r="C89" s="26" t="s">
        <v>22</v>
      </c>
      <c r="L89" s="3" t="str">
        <f>IF(E11= "","",E11)</f>
        <v xml:space="preserve"> </v>
      </c>
      <c r="AI89" s="26" t="s">
        <v>26</v>
      </c>
      <c r="AM89" s="177" t="str">
        <f>IF(E17="","",E17)</f>
        <v xml:space="preserve"> </v>
      </c>
      <c r="AN89" s="178"/>
      <c r="AO89" s="178"/>
      <c r="AP89" s="178"/>
      <c r="AR89" s="29"/>
      <c r="AS89" s="173" t="s">
        <v>50</v>
      </c>
      <c r="AT89" s="174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15" customHeight="1">
      <c r="B90" s="29"/>
      <c r="C90" s="26" t="s">
        <v>25</v>
      </c>
      <c r="L90" s="3" t="str">
        <f>IF(E14="","",E14)</f>
        <v xml:space="preserve"> </v>
      </c>
      <c r="AI90" s="26" t="s">
        <v>28</v>
      </c>
      <c r="AM90" s="177" t="str">
        <f>IF(E20="","",E20)</f>
        <v xml:space="preserve"> </v>
      </c>
      <c r="AN90" s="178"/>
      <c r="AO90" s="178"/>
      <c r="AP90" s="178"/>
      <c r="AR90" s="29"/>
      <c r="AS90" s="175"/>
      <c r="AT90" s="176"/>
      <c r="BD90" s="53"/>
    </row>
    <row r="91" spans="1:91" s="1" customFormat="1" ht="10.8" customHeight="1">
      <c r="B91" s="29"/>
      <c r="AR91" s="29"/>
      <c r="AS91" s="175"/>
      <c r="AT91" s="176"/>
      <c r="BD91" s="53"/>
    </row>
    <row r="92" spans="1:91" s="1" customFormat="1" ht="29.25" customHeight="1">
      <c r="B92" s="29"/>
      <c r="C92" s="179" t="s">
        <v>51</v>
      </c>
      <c r="D92" s="180"/>
      <c r="E92" s="180"/>
      <c r="F92" s="180"/>
      <c r="G92" s="180"/>
      <c r="H92" s="54"/>
      <c r="I92" s="181" t="s">
        <v>52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3" t="s">
        <v>53</v>
      </c>
      <c r="AH92" s="180"/>
      <c r="AI92" s="180"/>
      <c r="AJ92" s="180"/>
      <c r="AK92" s="180"/>
      <c r="AL92" s="180"/>
      <c r="AM92" s="180"/>
      <c r="AN92" s="181" t="s">
        <v>54</v>
      </c>
      <c r="AO92" s="180"/>
      <c r="AP92" s="182"/>
      <c r="AQ92" s="55" t="s">
        <v>55</v>
      </c>
      <c r="AR92" s="29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</row>
    <row r="93" spans="1:91" s="1" customFormat="1" ht="10.8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" customHeight="1">
      <c r="B94" s="60"/>
      <c r="C94" s="61" t="s">
        <v>68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7">
        <f>ROUND(SUM(AG95:AG95),2)</f>
        <v>-619863.75</v>
      </c>
      <c r="AH94" s="187"/>
      <c r="AI94" s="187"/>
      <c r="AJ94" s="187"/>
      <c r="AK94" s="187"/>
      <c r="AL94" s="187"/>
      <c r="AM94" s="187"/>
      <c r="AN94" s="188">
        <f>SUM(AG94,AT94)</f>
        <v>-750035.14</v>
      </c>
      <c r="AO94" s="188"/>
      <c r="AP94" s="188"/>
      <c r="AQ94" s="64" t="s">
        <v>1</v>
      </c>
      <c r="AR94" s="60"/>
      <c r="AS94" s="65">
        <f>ROUND(SUM(AS95:AS95),2)</f>
        <v>0</v>
      </c>
      <c r="AT94" s="66">
        <f>ROUND(SUM(AV94:AW94),2)</f>
        <v>-130171.39</v>
      </c>
      <c r="AU94" s="67">
        <f>ROUND(SUM(AU95:AU95),5)</f>
        <v>12.21</v>
      </c>
      <c r="AV94" s="66">
        <f>ROUND(AZ94*L29,2)</f>
        <v>-130171.39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ROUND(SUM(AZ95:AZ95),2)</f>
        <v>-619863.75</v>
      </c>
      <c r="BA94" s="66">
        <f>ROUND(SUM(BA95:BA95),2)</f>
        <v>0</v>
      </c>
      <c r="BB94" s="66">
        <f>ROUND(SUM(BB95:BB95),2)</f>
        <v>0</v>
      </c>
      <c r="BC94" s="66">
        <f>ROUND(SUM(BC95:BC95),2)</f>
        <v>0</v>
      </c>
      <c r="BD94" s="68">
        <f>ROUND(SUM(BD95:BD95),2)</f>
        <v>0</v>
      </c>
      <c r="BS94" s="69" t="s">
        <v>69</v>
      </c>
      <c r="BT94" s="69" t="s">
        <v>70</v>
      </c>
      <c r="BU94" s="70" t="s">
        <v>71</v>
      </c>
      <c r="BV94" s="69" t="s">
        <v>72</v>
      </c>
      <c r="BW94" s="69" t="s">
        <v>4</v>
      </c>
      <c r="BX94" s="69" t="s">
        <v>73</v>
      </c>
      <c r="CL94" s="69" t="s">
        <v>1</v>
      </c>
    </row>
    <row r="95" spans="1:91" s="6" customFormat="1" ht="16.5" customHeight="1">
      <c r="A95" s="71" t="s">
        <v>74</v>
      </c>
      <c r="B95" s="72"/>
      <c r="C95" s="73"/>
      <c r="D95" s="189" t="s">
        <v>79</v>
      </c>
      <c r="E95" s="189"/>
      <c r="F95" s="189"/>
      <c r="G95" s="189"/>
      <c r="H95" s="189"/>
      <c r="I95" s="74"/>
      <c r="J95" s="189" t="s">
        <v>75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90">
        <f>'303 (2) - SO 303 Splaškov...'!J30</f>
        <v>-619863.75</v>
      </c>
      <c r="AH95" s="191"/>
      <c r="AI95" s="191"/>
      <c r="AJ95" s="191"/>
      <c r="AK95" s="191"/>
      <c r="AL95" s="191"/>
      <c r="AM95" s="191"/>
      <c r="AN95" s="190">
        <f>SUM(AG95,AT95)</f>
        <v>-750035.14</v>
      </c>
      <c r="AO95" s="191"/>
      <c r="AP95" s="191"/>
      <c r="AQ95" s="75" t="s">
        <v>76</v>
      </c>
      <c r="AR95" s="72"/>
      <c r="AS95" s="76">
        <v>0</v>
      </c>
      <c r="AT95" s="77">
        <f>ROUND(SUM(AV95:AW95),2)</f>
        <v>-130171.39</v>
      </c>
      <c r="AU95" s="78">
        <f>'303 (2) - SO 303 Splaškov...'!P135</f>
        <v>12.21</v>
      </c>
      <c r="AV95" s="77">
        <f>'303 (2) - SO 303 Splaškov...'!J33</f>
        <v>-130171.39</v>
      </c>
      <c r="AW95" s="77">
        <f>'303 (2) - SO 303 Splaškov...'!J34</f>
        <v>0</v>
      </c>
      <c r="AX95" s="77">
        <f>'303 (2) - SO 303 Splaškov...'!J35</f>
        <v>0</v>
      </c>
      <c r="AY95" s="77">
        <f>'303 (2) - SO 303 Splaškov...'!J36</f>
        <v>0</v>
      </c>
      <c r="AZ95" s="77">
        <f>'303 (2) - SO 303 Splaškov...'!F33</f>
        <v>-619863.75</v>
      </c>
      <c r="BA95" s="77">
        <f>'303 (2) - SO 303 Splaškov...'!F34</f>
        <v>0</v>
      </c>
      <c r="BB95" s="77">
        <f>'303 (2) - SO 303 Splaškov...'!F35</f>
        <v>0</v>
      </c>
      <c r="BC95" s="77">
        <f>'303 (2) - SO 303 Splaškov...'!F36</f>
        <v>0</v>
      </c>
      <c r="BD95" s="79">
        <f>'303 (2) - SO 303 Splaškov...'!F37</f>
        <v>0</v>
      </c>
      <c r="BT95" s="80" t="s">
        <v>77</v>
      </c>
      <c r="BV95" s="80" t="s">
        <v>72</v>
      </c>
      <c r="BW95" s="80" t="s">
        <v>80</v>
      </c>
      <c r="BX95" s="80" t="s">
        <v>4</v>
      </c>
      <c r="CL95" s="80" t="s">
        <v>1</v>
      </c>
      <c r="CM95" s="80" t="s">
        <v>78</v>
      </c>
    </row>
    <row r="96" spans="1:91" s="1" customFormat="1" ht="30" customHeight="1">
      <c r="B96" s="29"/>
      <c r="AR96" s="29"/>
    </row>
    <row r="97" spans="2:44" s="1" customFormat="1" ht="6.9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mergeCells count="4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K5:AO5"/>
    <mergeCell ref="K6:AO6"/>
    <mergeCell ref="E23:AN23"/>
    <mergeCell ref="AK26:AO26"/>
    <mergeCell ref="L28:P28"/>
    <mergeCell ref="W28:AE28"/>
    <mergeCell ref="AK28:AO28"/>
    <mergeCell ref="J95:AF95"/>
    <mergeCell ref="D95:H95"/>
    <mergeCell ref="AN95:AP95"/>
    <mergeCell ref="AG95:AM95"/>
    <mergeCell ref="L30:P30"/>
    <mergeCell ref="W30:AE30"/>
    <mergeCell ref="L85:AO85"/>
    <mergeCell ref="AM87:AN87"/>
    <mergeCell ref="AM89:AP89"/>
    <mergeCell ref="AG94:AM94"/>
    <mergeCell ref="AN94:AP94"/>
    <mergeCell ref="AS89:AT91"/>
    <mergeCell ref="AM90:AP90"/>
    <mergeCell ref="C92:G92"/>
    <mergeCell ref="AN92:AP92"/>
    <mergeCell ref="AG92:AM92"/>
    <mergeCell ref="I92:AF92"/>
  </mergeCells>
  <hyperlinks>
    <hyperlink ref="A95" location="'303 (2) - SO 303 Splaškov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70"/>
  <sheetViews>
    <sheetView showGridLines="0" tabSelected="1" topLeftCell="A452" workbookViewId="0">
      <selection activeCell="V470" sqref="V470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2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80</v>
      </c>
    </row>
    <row r="3" spans="2:46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" hidden="1" customHeight="1">
      <c r="B4" s="20"/>
      <c r="D4" s="21" t="s">
        <v>81</v>
      </c>
      <c r="L4" s="20"/>
      <c r="M4" s="81" t="s">
        <v>10</v>
      </c>
      <c r="AT4" s="17" t="s">
        <v>3</v>
      </c>
    </row>
    <row r="5" spans="2:46" ht="6.9" hidden="1" customHeight="1">
      <c r="B5" s="20"/>
      <c r="L5" s="20"/>
    </row>
    <row r="6" spans="2:46" ht="12" hidden="1" customHeight="1">
      <c r="B6" s="20"/>
      <c r="D6" s="26" t="s">
        <v>14</v>
      </c>
      <c r="L6" s="20"/>
    </row>
    <row r="7" spans="2:46" ht="16.5" hidden="1" customHeight="1">
      <c r="B7" s="20"/>
      <c r="E7" s="208" t="str">
        <f>'Rekapitulace stavby'!K6</f>
        <v>souhrn variant zl</v>
      </c>
      <c r="F7" s="209"/>
      <c r="G7" s="209"/>
      <c r="H7" s="209"/>
      <c r="L7" s="20"/>
    </row>
    <row r="8" spans="2:46" s="1" customFormat="1" ht="12" hidden="1" customHeight="1">
      <c r="B8" s="29"/>
      <c r="D8" s="26" t="s">
        <v>82</v>
      </c>
      <c r="L8" s="29"/>
    </row>
    <row r="9" spans="2:46" s="1" customFormat="1" ht="16.5" hidden="1" customHeight="1">
      <c r="B9" s="29"/>
      <c r="E9" s="184" t="s">
        <v>947</v>
      </c>
      <c r="F9" s="207"/>
      <c r="G9" s="207"/>
      <c r="H9" s="207"/>
      <c r="L9" s="29"/>
    </row>
    <row r="10" spans="2:46" s="1" customFormat="1" hidden="1">
      <c r="B10" s="29"/>
      <c r="L10" s="29"/>
    </row>
    <row r="11" spans="2:46" s="1" customFormat="1" ht="12" hidden="1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hidden="1" customHeight="1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3. 9. 2025</v>
      </c>
      <c r="L12" s="29"/>
    </row>
    <row r="13" spans="2:46" s="1" customFormat="1" ht="10.8" hidden="1" customHeight="1">
      <c r="B13" s="29"/>
      <c r="L13" s="29"/>
    </row>
    <row r="14" spans="2:46" s="1" customFormat="1" ht="12" hidden="1" customHeight="1">
      <c r="B14" s="29"/>
      <c r="D14" s="26" t="s">
        <v>22</v>
      </c>
      <c r="I14" s="26" t="s">
        <v>23</v>
      </c>
      <c r="J14" s="24" t="s">
        <v>1</v>
      </c>
      <c r="L14" s="29"/>
    </row>
    <row r="15" spans="2:46" s="1" customFormat="1" ht="18" hidden="1" customHeight="1">
      <c r="B15" s="29"/>
      <c r="E15" s="24" t="s">
        <v>19</v>
      </c>
      <c r="I15" s="26" t="s">
        <v>24</v>
      </c>
      <c r="J15" s="24" t="s">
        <v>1</v>
      </c>
      <c r="L15" s="29"/>
    </row>
    <row r="16" spans="2:46" s="1" customFormat="1" ht="6.9" hidden="1" customHeight="1">
      <c r="B16" s="29"/>
      <c r="L16" s="29"/>
    </row>
    <row r="17" spans="2:12" s="1" customFormat="1" ht="12" hidden="1" customHeight="1">
      <c r="B17" s="29"/>
      <c r="D17" s="26" t="s">
        <v>25</v>
      </c>
      <c r="I17" s="26" t="s">
        <v>23</v>
      </c>
      <c r="J17" s="24" t="str">
        <f>'Rekapitulace stavby'!AN13</f>
        <v/>
      </c>
      <c r="L17" s="29"/>
    </row>
    <row r="18" spans="2:12" s="1" customFormat="1" ht="18" hidden="1" customHeight="1">
      <c r="B18" s="29"/>
      <c r="E18" s="195" t="str">
        <f>'Rekapitulace stavby'!E14</f>
        <v xml:space="preserve"> </v>
      </c>
      <c r="F18" s="195"/>
      <c r="G18" s="195"/>
      <c r="H18" s="195"/>
      <c r="I18" s="26" t="s">
        <v>24</v>
      </c>
      <c r="J18" s="24" t="str">
        <f>'Rekapitulace stavby'!AN14</f>
        <v/>
      </c>
      <c r="L18" s="29"/>
    </row>
    <row r="19" spans="2:12" s="1" customFormat="1" ht="6.9" hidden="1" customHeight="1">
      <c r="B19" s="29"/>
      <c r="L19" s="29"/>
    </row>
    <row r="20" spans="2:12" s="1" customFormat="1" ht="12" hidden="1" customHeight="1">
      <c r="B20" s="29"/>
      <c r="D20" s="26" t="s">
        <v>26</v>
      </c>
      <c r="I20" s="26" t="s">
        <v>23</v>
      </c>
      <c r="J20" s="24" t="s">
        <v>1</v>
      </c>
      <c r="L20" s="29"/>
    </row>
    <row r="21" spans="2:12" s="1" customFormat="1" ht="18" hidden="1" customHeight="1">
      <c r="B21" s="29"/>
      <c r="E21" s="24" t="s">
        <v>19</v>
      </c>
      <c r="I21" s="26" t="s">
        <v>24</v>
      </c>
      <c r="J21" s="24" t="s">
        <v>1</v>
      </c>
      <c r="L21" s="29"/>
    </row>
    <row r="22" spans="2:12" s="1" customFormat="1" ht="6.9" hidden="1" customHeight="1">
      <c r="B22" s="29"/>
      <c r="L22" s="29"/>
    </row>
    <row r="23" spans="2:12" s="1" customFormat="1" ht="12" hidden="1" customHeight="1">
      <c r="B23" s="29"/>
      <c r="D23" s="26" t="s">
        <v>28</v>
      </c>
      <c r="I23" s="26" t="s">
        <v>23</v>
      </c>
      <c r="J23" s="24" t="s">
        <v>1</v>
      </c>
      <c r="L23" s="29"/>
    </row>
    <row r="24" spans="2:12" s="1" customFormat="1" ht="18" hidden="1" customHeight="1">
      <c r="B24" s="29"/>
      <c r="E24" s="24" t="s">
        <v>19</v>
      </c>
      <c r="I24" s="26" t="s">
        <v>24</v>
      </c>
      <c r="J24" s="24" t="s">
        <v>1</v>
      </c>
      <c r="L24" s="29"/>
    </row>
    <row r="25" spans="2:12" s="1" customFormat="1" ht="6.9" hidden="1" customHeight="1">
      <c r="B25" s="29"/>
      <c r="L25" s="29"/>
    </row>
    <row r="26" spans="2:12" s="1" customFormat="1" ht="12" hidden="1" customHeight="1">
      <c r="B26" s="29"/>
      <c r="D26" s="26" t="s">
        <v>29</v>
      </c>
      <c r="L26" s="29"/>
    </row>
    <row r="27" spans="2:12" s="7" customFormat="1" ht="16.5" hidden="1" customHeight="1">
      <c r="B27" s="82"/>
      <c r="E27" s="198" t="s">
        <v>1</v>
      </c>
      <c r="F27" s="198"/>
      <c r="G27" s="198"/>
      <c r="H27" s="198"/>
      <c r="L27" s="82"/>
    </row>
    <row r="28" spans="2:12" s="1" customFormat="1" ht="6.9" hidden="1" customHeight="1">
      <c r="B28" s="29"/>
      <c r="L28" s="29"/>
    </row>
    <row r="29" spans="2:12" s="1" customFormat="1" ht="6.9" hidden="1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hidden="1" customHeight="1">
      <c r="B30" s="29"/>
      <c r="D30" s="83" t="s">
        <v>30</v>
      </c>
      <c r="J30" s="63">
        <f>ROUND(J135, 2)</f>
        <v>-619863.75</v>
      </c>
      <c r="L30" s="29"/>
    </row>
    <row r="31" spans="2:12" s="1" customFormat="1" ht="6.9" hidden="1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hidden="1" customHeight="1">
      <c r="B32" s="29"/>
      <c r="F32" s="32" t="s">
        <v>32</v>
      </c>
      <c r="I32" s="32" t="s">
        <v>31</v>
      </c>
      <c r="J32" s="32" t="s">
        <v>33</v>
      </c>
      <c r="L32" s="29"/>
    </row>
    <row r="33" spans="2:12" s="1" customFormat="1" ht="14.4" hidden="1" customHeight="1">
      <c r="B33" s="29"/>
      <c r="D33" s="52" t="s">
        <v>34</v>
      </c>
      <c r="E33" s="26" t="s">
        <v>35</v>
      </c>
      <c r="F33" s="84">
        <f>ROUND((SUM(BE135:BE466)),  2)</f>
        <v>-619863.75</v>
      </c>
      <c r="I33" s="85">
        <v>0.21</v>
      </c>
      <c r="J33" s="84">
        <f>ROUND(((SUM(BE135:BE466))*I33),  2)</f>
        <v>-130171.39</v>
      </c>
      <c r="L33" s="29"/>
    </row>
    <row r="34" spans="2:12" s="1" customFormat="1" ht="14.4" hidden="1" customHeight="1">
      <c r="B34" s="29"/>
      <c r="E34" s="26" t="s">
        <v>36</v>
      </c>
      <c r="F34" s="84">
        <f>ROUND((SUM(BF135:BF466)),  2)</f>
        <v>0</v>
      </c>
      <c r="I34" s="85">
        <v>0.12</v>
      </c>
      <c r="J34" s="84">
        <f>ROUND(((SUM(BF135:BF466))*I34),  2)</f>
        <v>0</v>
      </c>
      <c r="L34" s="29"/>
    </row>
    <row r="35" spans="2:12" s="1" customFormat="1" ht="14.4" hidden="1" customHeight="1">
      <c r="B35" s="29"/>
      <c r="E35" s="26" t="s">
        <v>37</v>
      </c>
      <c r="F35" s="84">
        <f>ROUND((SUM(BG135:BG466)),  2)</f>
        <v>0</v>
      </c>
      <c r="I35" s="85">
        <v>0.21</v>
      </c>
      <c r="J35" s="84">
        <f>0</f>
        <v>0</v>
      </c>
      <c r="L35" s="29"/>
    </row>
    <row r="36" spans="2:12" s="1" customFormat="1" ht="14.4" hidden="1" customHeight="1">
      <c r="B36" s="29"/>
      <c r="E36" s="26" t="s">
        <v>38</v>
      </c>
      <c r="F36" s="84">
        <f>ROUND((SUM(BH135:BH466)),  2)</f>
        <v>0</v>
      </c>
      <c r="I36" s="85">
        <v>0.12</v>
      </c>
      <c r="J36" s="84">
        <f>0</f>
        <v>0</v>
      </c>
      <c r="L36" s="29"/>
    </row>
    <row r="37" spans="2:12" s="1" customFormat="1" ht="14.4" hidden="1" customHeight="1">
      <c r="B37" s="29"/>
      <c r="E37" s="26" t="s">
        <v>39</v>
      </c>
      <c r="F37" s="84">
        <f>ROUND((SUM(BI135:BI466)),  2)</f>
        <v>0</v>
      </c>
      <c r="I37" s="85">
        <v>0</v>
      </c>
      <c r="J37" s="84">
        <f>0</f>
        <v>0</v>
      </c>
      <c r="L37" s="29"/>
    </row>
    <row r="38" spans="2:12" s="1" customFormat="1" ht="6.9" hidden="1" customHeight="1">
      <c r="B38" s="29"/>
      <c r="L38" s="29"/>
    </row>
    <row r="39" spans="2:12" s="1" customFormat="1" ht="25.35" hidden="1" customHeight="1">
      <c r="B39" s="29"/>
      <c r="C39" s="86"/>
      <c r="D39" s="87" t="s">
        <v>40</v>
      </c>
      <c r="E39" s="54"/>
      <c r="F39" s="54"/>
      <c r="G39" s="88" t="s">
        <v>41</v>
      </c>
      <c r="H39" s="89" t="s">
        <v>42</v>
      </c>
      <c r="I39" s="54"/>
      <c r="J39" s="90">
        <f>SUM(J30:J37)</f>
        <v>-750035.14</v>
      </c>
      <c r="K39" s="91"/>
      <c r="L39" s="29"/>
    </row>
    <row r="40" spans="2:12" s="1" customFormat="1" ht="14.4" hidden="1" customHeight="1">
      <c r="B40" s="29"/>
      <c r="L40" s="29"/>
    </row>
    <row r="41" spans="2:12" ht="14.4" hidden="1" customHeight="1">
      <c r="B41" s="20"/>
      <c r="L41" s="20"/>
    </row>
    <row r="42" spans="2:12" ht="14.4" hidden="1" customHeight="1">
      <c r="B42" s="20"/>
      <c r="L42" s="20"/>
    </row>
    <row r="43" spans="2:12" ht="14.4" hidden="1" customHeight="1">
      <c r="B43" s="20"/>
      <c r="L43" s="20"/>
    </row>
    <row r="44" spans="2:12" ht="14.4" hidden="1" customHeight="1">
      <c r="B44" s="20"/>
      <c r="L44" s="20"/>
    </row>
    <row r="45" spans="2:12" ht="14.4" hidden="1" customHeight="1">
      <c r="B45" s="20"/>
      <c r="L45" s="20"/>
    </row>
    <row r="46" spans="2:12" ht="14.4" hidden="1" customHeight="1">
      <c r="B46" s="20"/>
      <c r="L46" s="20"/>
    </row>
    <row r="47" spans="2:12" ht="14.4" hidden="1" customHeight="1">
      <c r="B47" s="20"/>
      <c r="L47" s="20"/>
    </row>
    <row r="48" spans="2:12" ht="14.4" hidden="1" customHeight="1">
      <c r="B48" s="20"/>
      <c r="L48" s="20"/>
    </row>
    <row r="49" spans="2:12" ht="14.4" hidden="1" customHeight="1">
      <c r="B49" s="20"/>
      <c r="L49" s="20"/>
    </row>
    <row r="50" spans="2:12" s="1" customFormat="1" ht="14.4" hidden="1" customHeight="1">
      <c r="B50" s="29"/>
      <c r="D50" s="38" t="s">
        <v>43</v>
      </c>
      <c r="E50" s="39"/>
      <c r="F50" s="39"/>
      <c r="G50" s="38" t="s">
        <v>44</v>
      </c>
      <c r="H50" s="39"/>
      <c r="I50" s="39"/>
      <c r="J50" s="39"/>
      <c r="K50" s="39"/>
      <c r="L50" s="29"/>
    </row>
    <row r="51" spans="2:12" hidden="1">
      <c r="B51" s="20"/>
      <c r="L51" s="20"/>
    </row>
    <row r="52" spans="2:12" hidden="1">
      <c r="B52" s="20"/>
      <c r="L52" s="20"/>
    </row>
    <row r="53" spans="2:12" hidden="1">
      <c r="B53" s="20"/>
      <c r="L53" s="20"/>
    </row>
    <row r="54" spans="2:12" hidden="1">
      <c r="B54" s="20"/>
      <c r="L54" s="20"/>
    </row>
    <row r="55" spans="2:12" hidden="1">
      <c r="B55" s="20"/>
      <c r="L55" s="20"/>
    </row>
    <row r="56" spans="2:12" hidden="1">
      <c r="B56" s="20"/>
      <c r="L56" s="20"/>
    </row>
    <row r="57" spans="2:12" hidden="1">
      <c r="B57" s="20"/>
      <c r="L57" s="20"/>
    </row>
    <row r="58" spans="2:12" hidden="1">
      <c r="B58" s="20"/>
      <c r="L58" s="20"/>
    </row>
    <row r="59" spans="2:12" hidden="1">
      <c r="B59" s="20"/>
      <c r="L59" s="20"/>
    </row>
    <row r="60" spans="2:12" hidden="1">
      <c r="B60" s="20"/>
      <c r="L60" s="20"/>
    </row>
    <row r="61" spans="2:12" s="1" customFormat="1" ht="13.2" hidden="1">
      <c r="B61" s="29"/>
      <c r="D61" s="40" t="s">
        <v>45</v>
      </c>
      <c r="E61" s="31"/>
      <c r="F61" s="92" t="s">
        <v>46</v>
      </c>
      <c r="G61" s="40" t="s">
        <v>45</v>
      </c>
      <c r="H61" s="31"/>
      <c r="I61" s="31"/>
      <c r="J61" s="93" t="s">
        <v>46</v>
      </c>
      <c r="K61" s="31"/>
      <c r="L61" s="29"/>
    </row>
    <row r="62" spans="2:12" hidden="1">
      <c r="B62" s="20"/>
      <c r="L62" s="20"/>
    </row>
    <row r="63" spans="2:12" hidden="1">
      <c r="B63" s="20"/>
      <c r="L63" s="20"/>
    </row>
    <row r="64" spans="2:12" hidden="1">
      <c r="B64" s="20"/>
      <c r="L64" s="20"/>
    </row>
    <row r="65" spans="2:12" s="1" customFormat="1" ht="13.2" hidden="1">
      <c r="B65" s="29"/>
      <c r="D65" s="38" t="s">
        <v>47</v>
      </c>
      <c r="E65" s="39"/>
      <c r="F65" s="39"/>
      <c r="G65" s="38" t="s">
        <v>48</v>
      </c>
      <c r="H65" s="39"/>
      <c r="I65" s="39"/>
      <c r="J65" s="39"/>
      <c r="K65" s="39"/>
      <c r="L65" s="29"/>
    </row>
    <row r="66" spans="2:12" hidden="1">
      <c r="B66" s="20"/>
      <c r="L66" s="20"/>
    </row>
    <row r="67" spans="2:12" hidden="1">
      <c r="B67" s="20"/>
      <c r="L67" s="20"/>
    </row>
    <row r="68" spans="2:12" hidden="1">
      <c r="B68" s="20"/>
      <c r="L68" s="20"/>
    </row>
    <row r="69" spans="2:12" hidden="1">
      <c r="B69" s="20"/>
      <c r="L69" s="20"/>
    </row>
    <row r="70" spans="2:12" hidden="1">
      <c r="B70" s="20"/>
      <c r="L70" s="20"/>
    </row>
    <row r="71" spans="2:12" hidden="1">
      <c r="B71" s="20"/>
      <c r="L71" s="20"/>
    </row>
    <row r="72" spans="2:12" hidden="1">
      <c r="B72" s="20"/>
      <c r="L72" s="20"/>
    </row>
    <row r="73" spans="2:12" hidden="1">
      <c r="B73" s="20"/>
      <c r="L73" s="20"/>
    </row>
    <row r="74" spans="2:12" hidden="1">
      <c r="B74" s="20"/>
      <c r="L74" s="20"/>
    </row>
    <row r="75" spans="2:12" hidden="1">
      <c r="B75" s="20"/>
      <c r="L75" s="20"/>
    </row>
    <row r="76" spans="2:12" s="1" customFormat="1" ht="13.2" hidden="1">
      <c r="B76" s="29"/>
      <c r="D76" s="40" t="s">
        <v>45</v>
      </c>
      <c r="E76" s="31"/>
      <c r="F76" s="92" t="s">
        <v>46</v>
      </c>
      <c r="G76" s="40" t="s">
        <v>45</v>
      </c>
      <c r="H76" s="31"/>
      <c r="I76" s="31"/>
      <c r="J76" s="93" t="s">
        <v>46</v>
      </c>
      <c r="K76" s="31"/>
      <c r="L76" s="29"/>
    </row>
    <row r="77" spans="2:12" s="1" customFormat="1" ht="14.4" hidden="1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78" spans="2:12" hidden="1"/>
    <row r="79" spans="2:12" hidden="1"/>
    <row r="80" spans="2:12" hidden="1"/>
    <row r="81" spans="2:47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>
      <c r="B82" s="29"/>
      <c r="C82" s="21" t="s">
        <v>83</v>
      </c>
      <c r="L82" s="29"/>
    </row>
    <row r="83" spans="2:47" s="1" customFormat="1" ht="6.9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08" t="str">
        <f>E7</f>
        <v>souhrn variant zl</v>
      </c>
      <c r="F85" s="209"/>
      <c r="G85" s="209"/>
      <c r="H85" s="209"/>
      <c r="L85" s="29"/>
    </row>
    <row r="86" spans="2:47" s="1" customFormat="1" ht="12" customHeight="1">
      <c r="B86" s="29"/>
      <c r="C86" s="26" t="s">
        <v>82</v>
      </c>
      <c r="L86" s="29"/>
    </row>
    <row r="87" spans="2:47" s="1" customFormat="1" ht="16.5" customHeight="1">
      <c r="B87" s="29"/>
      <c r="E87" s="184" t="str">
        <f>E9</f>
        <v>303 (2) - SO 303 Splašková Kanalizace</v>
      </c>
      <c r="F87" s="207"/>
      <c r="G87" s="207"/>
      <c r="H87" s="207"/>
      <c r="L87" s="29"/>
    </row>
    <row r="88" spans="2:47" s="1" customFormat="1" ht="6.9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 xml:space="preserve"> </v>
      </c>
      <c r="I89" s="26" t="s">
        <v>20</v>
      </c>
      <c r="J89" s="49" t="str">
        <f>IF(J12="","",J12)</f>
        <v>3. 9. 2025</v>
      </c>
      <c r="L89" s="29"/>
    </row>
    <row r="90" spans="2:47" s="1" customFormat="1" ht="6.9" customHeight="1">
      <c r="B90" s="29"/>
      <c r="L90" s="29"/>
    </row>
    <row r="91" spans="2:47" s="1" customFormat="1" ht="15.15" customHeight="1">
      <c r="B91" s="29"/>
      <c r="C91" s="26" t="s">
        <v>22</v>
      </c>
      <c r="F91" s="24" t="str">
        <f>E15</f>
        <v xml:space="preserve"> </v>
      </c>
      <c r="I91" s="26" t="s">
        <v>26</v>
      </c>
      <c r="J91" s="27" t="str">
        <f>E21</f>
        <v xml:space="preserve"> </v>
      </c>
      <c r="L91" s="29"/>
    </row>
    <row r="92" spans="2:47" s="1" customFormat="1" ht="15.15" customHeight="1">
      <c r="B92" s="29"/>
      <c r="C92" s="26" t="s">
        <v>25</v>
      </c>
      <c r="F92" s="24" t="str">
        <f>IF(E18="","",E18)</f>
        <v xml:space="preserve"> </v>
      </c>
      <c r="I92" s="26" t="s">
        <v>28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4" t="s">
        <v>84</v>
      </c>
      <c r="D94" s="86"/>
      <c r="E94" s="86"/>
      <c r="F94" s="86"/>
      <c r="G94" s="86"/>
      <c r="H94" s="86"/>
      <c r="I94" s="86"/>
      <c r="J94" s="95" t="s">
        <v>85</v>
      </c>
      <c r="K94" s="86"/>
      <c r="L94" s="29"/>
    </row>
    <row r="95" spans="2:47" s="1" customFormat="1" ht="10.35" customHeight="1">
      <c r="B95" s="29"/>
      <c r="L95" s="29"/>
    </row>
    <row r="96" spans="2:47" s="1" customFormat="1" ht="22.8" customHeight="1">
      <c r="B96" s="29"/>
      <c r="C96" s="96" t="s">
        <v>86</v>
      </c>
      <c r="J96" s="63">
        <f>J135</f>
        <v>-619863.74999999953</v>
      </c>
      <c r="L96" s="29"/>
      <c r="AU96" s="17" t="s">
        <v>87</v>
      </c>
    </row>
    <row r="97" spans="2:12" s="8" customFormat="1" ht="24.9" customHeight="1">
      <c r="B97" s="97"/>
      <c r="D97" s="98" t="s">
        <v>88</v>
      </c>
      <c r="E97" s="99"/>
      <c r="F97" s="99"/>
      <c r="G97" s="99"/>
      <c r="H97" s="99"/>
      <c r="I97" s="99"/>
      <c r="J97" s="100">
        <f>J136</f>
        <v>-2331303.7499999995</v>
      </c>
      <c r="L97" s="97"/>
    </row>
    <row r="98" spans="2:12" s="9" customFormat="1" ht="19.95" customHeight="1">
      <c r="B98" s="101"/>
      <c r="D98" s="102" t="s">
        <v>89</v>
      </c>
      <c r="E98" s="103"/>
      <c r="F98" s="103"/>
      <c r="G98" s="103"/>
      <c r="H98" s="103"/>
      <c r="I98" s="103"/>
      <c r="J98" s="104">
        <f>J137</f>
        <v>1481901.2500000005</v>
      </c>
      <c r="L98" s="101"/>
    </row>
    <row r="99" spans="2:12" s="9" customFormat="1" ht="19.95" customHeight="1">
      <c r="B99" s="101"/>
      <c r="D99" s="102" t="s">
        <v>90</v>
      </c>
      <c r="E99" s="103"/>
      <c r="F99" s="103"/>
      <c r="G99" s="103"/>
      <c r="H99" s="103"/>
      <c r="I99" s="103"/>
      <c r="J99" s="104">
        <f>J254</f>
        <v>-2665600</v>
      </c>
      <c r="L99" s="101"/>
    </row>
    <row r="100" spans="2:12" s="9" customFormat="1" ht="19.95" customHeight="1">
      <c r="B100" s="101"/>
      <c r="D100" s="102" t="s">
        <v>91</v>
      </c>
      <c r="E100" s="103"/>
      <c r="F100" s="103"/>
      <c r="G100" s="103"/>
      <c r="H100" s="103"/>
      <c r="I100" s="103"/>
      <c r="J100" s="104">
        <f>J265</f>
        <v>0</v>
      </c>
      <c r="L100" s="101"/>
    </row>
    <row r="101" spans="2:12" s="9" customFormat="1" ht="19.95" customHeight="1">
      <c r="B101" s="101"/>
      <c r="D101" s="102" t="s">
        <v>92</v>
      </c>
      <c r="E101" s="103"/>
      <c r="F101" s="103"/>
      <c r="G101" s="103"/>
      <c r="H101" s="103"/>
      <c r="I101" s="103"/>
      <c r="J101" s="104">
        <f>J275</f>
        <v>-1169250</v>
      </c>
      <c r="L101" s="101"/>
    </row>
    <row r="102" spans="2:12" s="9" customFormat="1" ht="19.95" customHeight="1">
      <c r="B102" s="101"/>
      <c r="D102" s="102" t="s">
        <v>93</v>
      </c>
      <c r="E102" s="103"/>
      <c r="F102" s="103"/>
      <c r="G102" s="103"/>
      <c r="H102" s="103"/>
      <c r="I102" s="103"/>
      <c r="J102" s="104">
        <f>J314</f>
        <v>0</v>
      </c>
      <c r="L102" s="101"/>
    </row>
    <row r="103" spans="2:12" s="9" customFormat="1" ht="19.95" customHeight="1">
      <c r="B103" s="101"/>
      <c r="D103" s="102" t="s">
        <v>94</v>
      </c>
      <c r="E103" s="103"/>
      <c r="F103" s="103"/>
      <c r="G103" s="103"/>
      <c r="H103" s="103"/>
      <c r="I103" s="103"/>
      <c r="J103" s="104">
        <f>J321</f>
        <v>0</v>
      </c>
      <c r="L103" s="101"/>
    </row>
    <row r="104" spans="2:12" s="9" customFormat="1" ht="19.95" customHeight="1">
      <c r="B104" s="101"/>
      <c r="D104" s="102" t="s">
        <v>95</v>
      </c>
      <c r="E104" s="103"/>
      <c r="F104" s="103"/>
      <c r="G104" s="103"/>
      <c r="H104" s="103"/>
      <c r="I104" s="103"/>
      <c r="J104" s="104">
        <f>J351</f>
        <v>0</v>
      </c>
      <c r="L104" s="101"/>
    </row>
    <row r="105" spans="2:12" s="9" customFormat="1" ht="19.95" customHeight="1">
      <c r="B105" s="101"/>
      <c r="D105" s="102" t="s">
        <v>96</v>
      </c>
      <c r="E105" s="103"/>
      <c r="F105" s="103"/>
      <c r="G105" s="103"/>
      <c r="H105" s="103"/>
      <c r="I105" s="103"/>
      <c r="J105" s="104">
        <f>J359</f>
        <v>0</v>
      </c>
      <c r="L105" s="101"/>
    </row>
    <row r="106" spans="2:12" s="9" customFormat="1" ht="19.95" customHeight="1">
      <c r="B106" s="101"/>
      <c r="D106" s="102" t="s">
        <v>97</v>
      </c>
      <c r="E106" s="103"/>
      <c r="F106" s="103"/>
      <c r="G106" s="103"/>
      <c r="H106" s="103"/>
      <c r="I106" s="103"/>
      <c r="J106" s="104">
        <f>J413</f>
        <v>21645</v>
      </c>
      <c r="L106" s="101"/>
    </row>
    <row r="107" spans="2:12" s="9" customFormat="1" ht="19.95" customHeight="1">
      <c r="B107" s="101"/>
      <c r="D107" s="102" t="s">
        <v>98</v>
      </c>
      <c r="E107" s="103"/>
      <c r="F107" s="103"/>
      <c r="G107" s="103"/>
      <c r="H107" s="103"/>
      <c r="I107" s="103"/>
      <c r="J107" s="104">
        <f>J429</f>
        <v>0</v>
      </c>
      <c r="L107" s="101"/>
    </row>
    <row r="108" spans="2:12" s="9" customFormat="1" ht="19.95" customHeight="1">
      <c r="B108" s="101"/>
      <c r="D108" s="102" t="s">
        <v>99</v>
      </c>
      <c r="E108" s="103"/>
      <c r="F108" s="103"/>
      <c r="G108" s="103"/>
      <c r="H108" s="103"/>
      <c r="I108" s="103"/>
      <c r="J108" s="104">
        <f>J436</f>
        <v>0</v>
      </c>
      <c r="L108" s="101"/>
    </row>
    <row r="109" spans="2:12" s="8" customFormat="1" ht="24.9" customHeight="1">
      <c r="B109" s="97"/>
      <c r="D109" s="98" t="s">
        <v>100</v>
      </c>
      <c r="E109" s="99"/>
      <c r="F109" s="99"/>
      <c r="G109" s="99"/>
      <c r="H109" s="99"/>
      <c r="I109" s="99"/>
      <c r="J109" s="100">
        <f>J441</f>
        <v>0</v>
      </c>
      <c r="L109" s="97"/>
    </row>
    <row r="110" spans="2:12" s="9" customFormat="1" ht="19.95" customHeight="1">
      <c r="B110" s="101"/>
      <c r="D110" s="102" t="s">
        <v>101</v>
      </c>
      <c r="E110" s="103"/>
      <c r="F110" s="103"/>
      <c r="G110" s="103"/>
      <c r="H110" s="103"/>
      <c r="I110" s="103"/>
      <c r="J110" s="104">
        <f>J442</f>
        <v>0</v>
      </c>
      <c r="L110" s="101"/>
    </row>
    <row r="111" spans="2:12" s="8" customFormat="1" ht="24.9" customHeight="1">
      <c r="B111" s="97"/>
      <c r="D111" s="98" t="s">
        <v>102</v>
      </c>
      <c r="E111" s="99"/>
      <c r="F111" s="99"/>
      <c r="G111" s="99"/>
      <c r="H111" s="99"/>
      <c r="I111" s="99"/>
      <c r="J111" s="100">
        <f>J444</f>
        <v>1711440</v>
      </c>
      <c r="L111" s="97"/>
    </row>
    <row r="112" spans="2:12" s="9" customFormat="1" ht="19.95" customHeight="1">
      <c r="B112" s="101"/>
      <c r="D112" s="102" t="s">
        <v>103</v>
      </c>
      <c r="E112" s="103"/>
      <c r="F112" s="103"/>
      <c r="G112" s="103"/>
      <c r="H112" s="103"/>
      <c r="I112" s="103"/>
      <c r="J112" s="104">
        <f>J445</f>
        <v>-287360</v>
      </c>
      <c r="L112" s="101"/>
    </row>
    <row r="113" spans="2:12" s="9" customFormat="1" ht="19.95" customHeight="1">
      <c r="B113" s="101"/>
      <c r="D113" s="102" t="s">
        <v>104</v>
      </c>
      <c r="E113" s="103"/>
      <c r="F113" s="103"/>
      <c r="G113" s="103"/>
      <c r="H113" s="103"/>
      <c r="I113" s="103"/>
      <c r="J113" s="104">
        <f>J450</f>
        <v>0</v>
      </c>
      <c r="L113" s="101"/>
    </row>
    <row r="114" spans="2:12" s="9" customFormat="1" ht="19.95" customHeight="1">
      <c r="B114" s="101"/>
      <c r="D114" s="102" t="s">
        <v>105</v>
      </c>
      <c r="E114" s="103"/>
      <c r="F114" s="103"/>
      <c r="G114" s="103"/>
      <c r="H114" s="103"/>
      <c r="I114" s="103"/>
      <c r="J114" s="104">
        <f>J461</f>
        <v>0</v>
      </c>
      <c r="L114" s="101"/>
    </row>
    <row r="115" spans="2:12" s="9" customFormat="1" ht="19.95" customHeight="1">
      <c r="B115" s="101"/>
      <c r="D115" s="102" t="s">
        <v>106</v>
      </c>
      <c r="E115" s="103"/>
      <c r="F115" s="103"/>
      <c r="G115" s="103"/>
      <c r="H115" s="103"/>
      <c r="I115" s="103"/>
      <c r="J115" s="104">
        <f>J463</f>
        <v>1998800</v>
      </c>
      <c r="L115" s="101"/>
    </row>
    <row r="116" spans="2:12" s="1" customFormat="1" ht="21.75" customHeight="1">
      <c r="B116" s="29"/>
      <c r="L116" s="29"/>
    </row>
    <row r="117" spans="2:12" s="1" customFormat="1" ht="6.9" customHeight="1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29"/>
    </row>
    <row r="121" spans="2:12" s="1" customFormat="1" ht="6.9" customHeight="1"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29"/>
    </row>
    <row r="122" spans="2:12" s="1" customFormat="1" ht="24.9" customHeight="1">
      <c r="B122" s="29"/>
      <c r="C122" s="21" t="s">
        <v>107</v>
      </c>
      <c r="L122" s="29"/>
    </row>
    <row r="123" spans="2:12" s="1" customFormat="1" ht="6.9" customHeight="1">
      <c r="B123" s="29"/>
      <c r="L123" s="29"/>
    </row>
    <row r="124" spans="2:12" s="1" customFormat="1" ht="12" customHeight="1">
      <c r="B124" s="29"/>
      <c r="C124" s="26" t="s">
        <v>14</v>
      </c>
      <c r="L124" s="29"/>
    </row>
    <row r="125" spans="2:12" s="1" customFormat="1" ht="16.5" customHeight="1">
      <c r="B125" s="29"/>
      <c r="E125" s="208" t="str">
        <f>E7</f>
        <v>souhrn variant zl</v>
      </c>
      <c r="F125" s="209"/>
      <c r="G125" s="209"/>
      <c r="H125" s="209"/>
      <c r="L125" s="29"/>
    </row>
    <row r="126" spans="2:12" s="1" customFormat="1" ht="12" customHeight="1">
      <c r="B126" s="29"/>
      <c r="C126" s="26" t="s">
        <v>82</v>
      </c>
      <c r="L126" s="29"/>
    </row>
    <row r="127" spans="2:12" s="1" customFormat="1" ht="16.5" customHeight="1">
      <c r="B127" s="29"/>
      <c r="E127" s="184" t="str">
        <f>E9</f>
        <v>303 (2) - SO 303 Splašková Kanalizace</v>
      </c>
      <c r="F127" s="207"/>
      <c r="G127" s="207"/>
      <c r="H127" s="207"/>
      <c r="L127" s="29"/>
    </row>
    <row r="128" spans="2:12" s="1" customFormat="1" ht="6.9" customHeight="1">
      <c r="B128" s="29"/>
      <c r="L128" s="29"/>
    </row>
    <row r="129" spans="2:65" s="1" customFormat="1" ht="12" customHeight="1">
      <c r="B129" s="29"/>
      <c r="C129" s="26" t="s">
        <v>18</v>
      </c>
      <c r="F129" s="24" t="str">
        <f>F12</f>
        <v xml:space="preserve"> </v>
      </c>
      <c r="I129" s="26" t="s">
        <v>20</v>
      </c>
      <c r="J129" s="49" t="str">
        <f>IF(J12="","",J12)</f>
        <v>3. 9. 2025</v>
      </c>
      <c r="L129" s="29"/>
    </row>
    <row r="130" spans="2:65" s="1" customFormat="1" ht="6.9" customHeight="1">
      <c r="B130" s="29"/>
      <c r="L130" s="29"/>
    </row>
    <row r="131" spans="2:65" s="1" customFormat="1" ht="15.15" customHeight="1">
      <c r="B131" s="29"/>
      <c r="C131" s="26" t="s">
        <v>22</v>
      </c>
      <c r="F131" s="24" t="str">
        <f>E15</f>
        <v xml:space="preserve"> </v>
      </c>
      <c r="I131" s="26" t="s">
        <v>26</v>
      </c>
      <c r="J131" s="27" t="str">
        <f>E21</f>
        <v xml:space="preserve"> </v>
      </c>
      <c r="L131" s="29"/>
    </row>
    <row r="132" spans="2:65" s="1" customFormat="1" ht="15.15" customHeight="1">
      <c r="B132" s="29"/>
      <c r="C132" s="26" t="s">
        <v>25</v>
      </c>
      <c r="F132" s="24" t="str">
        <f>IF(E18="","",E18)</f>
        <v xml:space="preserve"> </v>
      </c>
      <c r="I132" s="26" t="s">
        <v>28</v>
      </c>
      <c r="J132" s="27" t="str">
        <f>E24</f>
        <v xml:space="preserve"> </v>
      </c>
      <c r="L132" s="29"/>
    </row>
    <row r="133" spans="2:65" s="1" customFormat="1" ht="10.35" customHeight="1">
      <c r="B133" s="29"/>
      <c r="L133" s="29"/>
    </row>
    <row r="134" spans="2:65" s="10" customFormat="1" ht="29.25" customHeight="1">
      <c r="B134" s="105"/>
      <c r="C134" s="106" t="s">
        <v>108</v>
      </c>
      <c r="D134" s="107" t="s">
        <v>55</v>
      </c>
      <c r="E134" s="107" t="s">
        <v>51</v>
      </c>
      <c r="F134" s="107" t="s">
        <v>52</v>
      </c>
      <c r="G134" s="107" t="s">
        <v>109</v>
      </c>
      <c r="H134" s="107" t="s">
        <v>110</v>
      </c>
      <c r="I134" s="107" t="s">
        <v>111</v>
      </c>
      <c r="J134" s="107" t="s">
        <v>85</v>
      </c>
      <c r="K134" s="108" t="s">
        <v>112</v>
      </c>
      <c r="L134" s="105"/>
      <c r="M134" s="56" t="s">
        <v>1</v>
      </c>
      <c r="N134" s="57" t="s">
        <v>34</v>
      </c>
      <c r="O134" s="57" t="s">
        <v>113</v>
      </c>
      <c r="P134" s="57" t="s">
        <v>114</v>
      </c>
      <c r="Q134" s="57" t="s">
        <v>115</v>
      </c>
      <c r="R134" s="57" t="s">
        <v>116</v>
      </c>
      <c r="S134" s="57" t="s">
        <v>117</v>
      </c>
      <c r="T134" s="58" t="s">
        <v>118</v>
      </c>
    </row>
    <row r="135" spans="2:65" s="1" customFormat="1" ht="22.8" customHeight="1">
      <c r="B135" s="29"/>
      <c r="C135" s="61" t="s">
        <v>119</v>
      </c>
      <c r="J135" s="109">
        <f>BK135</f>
        <v>-619863.74999999953</v>
      </c>
      <c r="L135" s="29"/>
      <c r="M135" s="59"/>
      <c r="N135" s="50"/>
      <c r="O135" s="50"/>
      <c r="P135" s="110">
        <f>P136+P441+P444</f>
        <v>12.21</v>
      </c>
      <c r="Q135" s="50"/>
      <c r="R135" s="110">
        <f>R136+R441+R444</f>
        <v>7.9109999999999996E-3</v>
      </c>
      <c r="S135" s="50"/>
      <c r="T135" s="111">
        <f>T136+T441+T444</f>
        <v>0.49770000000000003</v>
      </c>
      <c r="AT135" s="17" t="s">
        <v>69</v>
      </c>
      <c r="AU135" s="17" t="s">
        <v>87</v>
      </c>
      <c r="BK135" s="112">
        <f>BK136+BK441+BK444</f>
        <v>-619863.74999999953</v>
      </c>
    </row>
    <row r="136" spans="2:65" s="11" customFormat="1" ht="25.95" customHeight="1">
      <c r="B136" s="113"/>
      <c r="D136" s="114" t="s">
        <v>69</v>
      </c>
      <c r="E136" s="115" t="s">
        <v>120</v>
      </c>
      <c r="F136" s="115" t="s">
        <v>121</v>
      </c>
      <c r="J136" s="116">
        <f>BK136</f>
        <v>-2331303.7499999995</v>
      </c>
      <c r="L136" s="113"/>
      <c r="M136" s="117"/>
      <c r="P136" s="118">
        <f>P137+P254+P265+P275+P314+P321+P351+P359+P413+P429+P436</f>
        <v>12.21</v>
      </c>
      <c r="R136" s="118">
        <f>R137+R254+R265+R275+R314+R321+R351+R359+R413+R429+R436</f>
        <v>7.9109999999999996E-3</v>
      </c>
      <c r="T136" s="119">
        <f>T137+T254+T265+T275+T314+T321+T351+T359+T413+T429+T436</f>
        <v>0.49770000000000003</v>
      </c>
      <c r="AR136" s="114" t="s">
        <v>77</v>
      </c>
      <c r="AT136" s="120" t="s">
        <v>69</v>
      </c>
      <c r="AU136" s="120" t="s">
        <v>70</v>
      </c>
      <c r="AY136" s="114" t="s">
        <v>122</v>
      </c>
      <c r="BK136" s="121">
        <f>BK137+BK254+BK265+BK275+BK314+BK321+BK351+BK359+BK413+BK429+BK436</f>
        <v>-2331303.7499999995</v>
      </c>
    </row>
    <row r="137" spans="2:65" s="11" customFormat="1" ht="22.8" customHeight="1">
      <c r="B137" s="113"/>
      <c r="D137" s="114" t="s">
        <v>69</v>
      </c>
      <c r="E137" s="122" t="s">
        <v>77</v>
      </c>
      <c r="F137" s="122" t="s">
        <v>123</v>
      </c>
      <c r="J137" s="123">
        <f>BK137</f>
        <v>1481901.2500000005</v>
      </c>
      <c r="L137" s="113"/>
      <c r="M137" s="117"/>
      <c r="P137" s="118">
        <f>SUM(P138:P253)</f>
        <v>0</v>
      </c>
      <c r="R137" s="118">
        <f>SUM(R138:R253)</f>
        <v>0</v>
      </c>
      <c r="T137" s="119">
        <f>SUM(T138:T253)</f>
        <v>0</v>
      </c>
      <c r="AR137" s="114" t="s">
        <v>77</v>
      </c>
      <c r="AT137" s="120" t="s">
        <v>69</v>
      </c>
      <c r="AU137" s="120" t="s">
        <v>77</v>
      </c>
      <c r="AY137" s="114" t="s">
        <v>122</v>
      </c>
      <c r="BK137" s="121">
        <f>SUM(BK138:BK253)</f>
        <v>1481901.2500000005</v>
      </c>
    </row>
    <row r="138" spans="2:65" s="1" customFormat="1" ht="33" customHeight="1">
      <c r="B138" s="124"/>
      <c r="C138" s="125" t="s">
        <v>77</v>
      </c>
      <c r="D138" s="125" t="s">
        <v>124</v>
      </c>
      <c r="E138" s="126" t="s">
        <v>125</v>
      </c>
      <c r="F138" s="127" t="s">
        <v>126</v>
      </c>
      <c r="G138" s="128" t="s">
        <v>127</v>
      </c>
      <c r="H138" s="129">
        <v>0</v>
      </c>
      <c r="I138" s="130">
        <v>94.5</v>
      </c>
      <c r="J138" s="130">
        <f t="shared" ref="J138:J149" si="0">ROUND(I138*H138,2)</f>
        <v>0</v>
      </c>
      <c r="K138" s="127" t="s">
        <v>1</v>
      </c>
      <c r="L138" s="29"/>
      <c r="M138" s="131" t="s">
        <v>1</v>
      </c>
      <c r="N138" s="132" t="s">
        <v>35</v>
      </c>
      <c r="O138" s="133">
        <v>0</v>
      </c>
      <c r="P138" s="133">
        <f t="shared" ref="P138:P149" si="1">O138*H138</f>
        <v>0</v>
      </c>
      <c r="Q138" s="133">
        <v>0</v>
      </c>
      <c r="R138" s="133">
        <f t="shared" ref="R138:R149" si="2">Q138*H138</f>
        <v>0</v>
      </c>
      <c r="S138" s="133">
        <v>0.44</v>
      </c>
      <c r="T138" s="134">
        <f t="shared" ref="T138:T149" si="3">S138*H138</f>
        <v>0</v>
      </c>
      <c r="AR138" s="135" t="s">
        <v>128</v>
      </c>
      <c r="AT138" s="135" t="s">
        <v>124</v>
      </c>
      <c r="AU138" s="135" t="s">
        <v>78</v>
      </c>
      <c r="AY138" s="17" t="s">
        <v>122</v>
      </c>
      <c r="BE138" s="136">
        <f t="shared" ref="BE138:BE149" si="4">IF(N138="základní",J138,0)</f>
        <v>0</v>
      </c>
      <c r="BF138" s="136">
        <f t="shared" ref="BF138:BF149" si="5">IF(N138="snížená",J138,0)</f>
        <v>0</v>
      </c>
      <c r="BG138" s="136">
        <f t="shared" ref="BG138:BG149" si="6">IF(N138="zákl. přenesená",J138,0)</f>
        <v>0</v>
      </c>
      <c r="BH138" s="136">
        <f t="shared" ref="BH138:BH149" si="7">IF(N138="sníž. přenesená",J138,0)</f>
        <v>0</v>
      </c>
      <c r="BI138" s="136">
        <f t="shared" ref="BI138:BI149" si="8">IF(N138="nulová",J138,0)</f>
        <v>0</v>
      </c>
      <c r="BJ138" s="17" t="s">
        <v>77</v>
      </c>
      <c r="BK138" s="136">
        <f t="shared" ref="BK138:BK149" si="9">ROUND(I138*H138,2)</f>
        <v>0</v>
      </c>
      <c r="BL138" s="17" t="s">
        <v>128</v>
      </c>
      <c r="BM138" s="135" t="s">
        <v>129</v>
      </c>
    </row>
    <row r="139" spans="2:65" s="1" customFormat="1" ht="24.15" customHeight="1">
      <c r="B139" s="124"/>
      <c r="C139" s="125" t="s">
        <v>78</v>
      </c>
      <c r="D139" s="125" t="s">
        <v>124</v>
      </c>
      <c r="E139" s="126" t="s">
        <v>130</v>
      </c>
      <c r="F139" s="127" t="s">
        <v>131</v>
      </c>
      <c r="G139" s="128" t="s">
        <v>127</v>
      </c>
      <c r="H139" s="129">
        <v>0</v>
      </c>
      <c r="I139" s="130">
        <v>123</v>
      </c>
      <c r="J139" s="130">
        <f t="shared" si="0"/>
        <v>0</v>
      </c>
      <c r="K139" s="127" t="s">
        <v>1</v>
      </c>
      <c r="L139" s="29"/>
      <c r="M139" s="131" t="s">
        <v>1</v>
      </c>
      <c r="N139" s="132" t="s">
        <v>35</v>
      </c>
      <c r="O139" s="133">
        <v>0</v>
      </c>
      <c r="P139" s="133">
        <f t="shared" si="1"/>
        <v>0</v>
      </c>
      <c r="Q139" s="133">
        <v>0</v>
      </c>
      <c r="R139" s="133">
        <f t="shared" si="2"/>
        <v>0</v>
      </c>
      <c r="S139" s="133">
        <v>0.316</v>
      </c>
      <c r="T139" s="134">
        <f t="shared" si="3"/>
        <v>0</v>
      </c>
      <c r="AR139" s="135" t="s">
        <v>128</v>
      </c>
      <c r="AT139" s="135" t="s">
        <v>124</v>
      </c>
      <c r="AU139" s="135" t="s">
        <v>78</v>
      </c>
      <c r="AY139" s="17" t="s">
        <v>122</v>
      </c>
      <c r="BE139" s="136">
        <f t="shared" si="4"/>
        <v>0</v>
      </c>
      <c r="BF139" s="136">
        <f t="shared" si="5"/>
        <v>0</v>
      </c>
      <c r="BG139" s="136">
        <f t="shared" si="6"/>
        <v>0</v>
      </c>
      <c r="BH139" s="136">
        <f t="shared" si="7"/>
        <v>0</v>
      </c>
      <c r="BI139" s="136">
        <f t="shared" si="8"/>
        <v>0</v>
      </c>
      <c r="BJ139" s="17" t="s">
        <v>77</v>
      </c>
      <c r="BK139" s="136">
        <f t="shared" si="9"/>
        <v>0</v>
      </c>
      <c r="BL139" s="17" t="s">
        <v>128</v>
      </c>
      <c r="BM139" s="135" t="s">
        <v>132</v>
      </c>
    </row>
    <row r="140" spans="2:65" s="1" customFormat="1" ht="24.15" customHeight="1">
      <c r="B140" s="124"/>
      <c r="C140" s="125" t="s">
        <v>133</v>
      </c>
      <c r="D140" s="125" t="s">
        <v>124</v>
      </c>
      <c r="E140" s="126" t="s">
        <v>134</v>
      </c>
      <c r="F140" s="127" t="s">
        <v>135</v>
      </c>
      <c r="G140" s="128" t="s">
        <v>127</v>
      </c>
      <c r="H140" s="129">
        <v>0</v>
      </c>
      <c r="I140" s="130">
        <v>101</v>
      </c>
      <c r="J140" s="130">
        <f t="shared" si="0"/>
        <v>0</v>
      </c>
      <c r="K140" s="127" t="s">
        <v>1</v>
      </c>
      <c r="L140" s="29"/>
      <c r="M140" s="131" t="s">
        <v>1</v>
      </c>
      <c r="N140" s="132" t="s">
        <v>35</v>
      </c>
      <c r="O140" s="133">
        <v>0</v>
      </c>
      <c r="P140" s="133">
        <f t="shared" si="1"/>
        <v>0</v>
      </c>
      <c r="Q140" s="133">
        <v>1.0000000000000001E-5</v>
      </c>
      <c r="R140" s="133">
        <f t="shared" si="2"/>
        <v>0</v>
      </c>
      <c r="S140" s="133">
        <v>9.1999999999999998E-2</v>
      </c>
      <c r="T140" s="134">
        <f t="shared" si="3"/>
        <v>0</v>
      </c>
      <c r="AR140" s="135" t="s">
        <v>128</v>
      </c>
      <c r="AT140" s="135" t="s">
        <v>124</v>
      </c>
      <c r="AU140" s="135" t="s">
        <v>78</v>
      </c>
      <c r="AY140" s="17" t="s">
        <v>122</v>
      </c>
      <c r="BE140" s="136">
        <f t="shared" si="4"/>
        <v>0</v>
      </c>
      <c r="BF140" s="136">
        <f t="shared" si="5"/>
        <v>0</v>
      </c>
      <c r="BG140" s="136">
        <f t="shared" si="6"/>
        <v>0</v>
      </c>
      <c r="BH140" s="136">
        <f t="shared" si="7"/>
        <v>0</v>
      </c>
      <c r="BI140" s="136">
        <f t="shared" si="8"/>
        <v>0</v>
      </c>
      <c r="BJ140" s="17" t="s">
        <v>77</v>
      </c>
      <c r="BK140" s="136">
        <f t="shared" si="9"/>
        <v>0</v>
      </c>
      <c r="BL140" s="17" t="s">
        <v>128</v>
      </c>
      <c r="BM140" s="135" t="s">
        <v>136</v>
      </c>
    </row>
    <row r="141" spans="2:65" s="1" customFormat="1" ht="24.15" customHeight="1">
      <c r="B141" s="124"/>
      <c r="C141" s="125" t="s">
        <v>128</v>
      </c>
      <c r="D141" s="125" t="s">
        <v>124</v>
      </c>
      <c r="E141" s="126" t="s">
        <v>137</v>
      </c>
      <c r="F141" s="127" t="s">
        <v>138</v>
      </c>
      <c r="G141" s="128" t="s">
        <v>139</v>
      </c>
      <c r="H141" s="129">
        <v>0</v>
      </c>
      <c r="I141" s="130">
        <v>89.4</v>
      </c>
      <c r="J141" s="130">
        <f t="shared" si="0"/>
        <v>0</v>
      </c>
      <c r="K141" s="127" t="s">
        <v>1</v>
      </c>
      <c r="L141" s="29"/>
      <c r="M141" s="131" t="s">
        <v>1</v>
      </c>
      <c r="N141" s="132" t="s">
        <v>35</v>
      </c>
      <c r="O141" s="133">
        <v>0</v>
      </c>
      <c r="P141" s="133">
        <f t="shared" si="1"/>
        <v>0</v>
      </c>
      <c r="Q141" s="133">
        <v>0</v>
      </c>
      <c r="R141" s="133">
        <f t="shared" si="2"/>
        <v>0</v>
      </c>
      <c r="S141" s="133">
        <v>0</v>
      </c>
      <c r="T141" s="134">
        <f t="shared" si="3"/>
        <v>0</v>
      </c>
      <c r="AR141" s="135" t="s">
        <v>128</v>
      </c>
      <c r="AT141" s="135" t="s">
        <v>124</v>
      </c>
      <c r="AU141" s="135" t="s">
        <v>78</v>
      </c>
      <c r="AY141" s="17" t="s">
        <v>122</v>
      </c>
      <c r="BE141" s="136">
        <f t="shared" si="4"/>
        <v>0</v>
      </c>
      <c r="BF141" s="136">
        <f t="shared" si="5"/>
        <v>0</v>
      </c>
      <c r="BG141" s="136">
        <f t="shared" si="6"/>
        <v>0</v>
      </c>
      <c r="BH141" s="136">
        <f t="shared" si="7"/>
        <v>0</v>
      </c>
      <c r="BI141" s="136">
        <f t="shared" si="8"/>
        <v>0</v>
      </c>
      <c r="BJ141" s="17" t="s">
        <v>77</v>
      </c>
      <c r="BK141" s="136">
        <f t="shared" si="9"/>
        <v>0</v>
      </c>
      <c r="BL141" s="17" t="s">
        <v>128</v>
      </c>
      <c r="BM141" s="135" t="s">
        <v>140</v>
      </c>
    </row>
    <row r="142" spans="2:65" s="1" customFormat="1" ht="24.15" customHeight="1">
      <c r="B142" s="124"/>
      <c r="C142" s="125" t="s">
        <v>141</v>
      </c>
      <c r="D142" s="125" t="s">
        <v>124</v>
      </c>
      <c r="E142" s="126" t="s">
        <v>142</v>
      </c>
      <c r="F142" s="127" t="s">
        <v>143</v>
      </c>
      <c r="G142" s="128" t="s">
        <v>144</v>
      </c>
      <c r="H142" s="129">
        <v>0</v>
      </c>
      <c r="I142" s="130">
        <v>51.9</v>
      </c>
      <c r="J142" s="130">
        <f t="shared" si="0"/>
        <v>0</v>
      </c>
      <c r="K142" s="127" t="s">
        <v>1</v>
      </c>
      <c r="L142" s="29"/>
      <c r="M142" s="131" t="s">
        <v>1</v>
      </c>
      <c r="N142" s="132" t="s">
        <v>35</v>
      </c>
      <c r="O142" s="133">
        <v>0</v>
      </c>
      <c r="P142" s="133">
        <f t="shared" si="1"/>
        <v>0</v>
      </c>
      <c r="Q142" s="133">
        <v>0</v>
      </c>
      <c r="R142" s="133">
        <f t="shared" si="2"/>
        <v>0</v>
      </c>
      <c r="S142" s="133">
        <v>0</v>
      </c>
      <c r="T142" s="134">
        <f t="shared" si="3"/>
        <v>0</v>
      </c>
      <c r="AR142" s="135" t="s">
        <v>128</v>
      </c>
      <c r="AT142" s="135" t="s">
        <v>124</v>
      </c>
      <c r="AU142" s="135" t="s">
        <v>78</v>
      </c>
      <c r="AY142" s="17" t="s">
        <v>122</v>
      </c>
      <c r="BE142" s="136">
        <f t="shared" si="4"/>
        <v>0</v>
      </c>
      <c r="BF142" s="136">
        <f t="shared" si="5"/>
        <v>0</v>
      </c>
      <c r="BG142" s="136">
        <f t="shared" si="6"/>
        <v>0</v>
      </c>
      <c r="BH142" s="136">
        <f t="shared" si="7"/>
        <v>0</v>
      </c>
      <c r="BI142" s="136">
        <f t="shared" si="8"/>
        <v>0</v>
      </c>
      <c r="BJ142" s="17" t="s">
        <v>77</v>
      </c>
      <c r="BK142" s="136">
        <f t="shared" si="9"/>
        <v>0</v>
      </c>
      <c r="BL142" s="17" t="s">
        <v>128</v>
      </c>
      <c r="BM142" s="135" t="s">
        <v>145</v>
      </c>
    </row>
    <row r="143" spans="2:65" s="1" customFormat="1" ht="16.5" customHeight="1">
      <c r="B143" s="124"/>
      <c r="C143" s="125" t="s">
        <v>146</v>
      </c>
      <c r="D143" s="125" t="s">
        <v>124</v>
      </c>
      <c r="E143" s="126" t="s">
        <v>147</v>
      </c>
      <c r="F143" s="127" t="s">
        <v>148</v>
      </c>
      <c r="G143" s="128" t="s">
        <v>149</v>
      </c>
      <c r="H143" s="129">
        <v>0</v>
      </c>
      <c r="I143" s="130">
        <v>320</v>
      </c>
      <c r="J143" s="130">
        <f t="shared" si="0"/>
        <v>0</v>
      </c>
      <c r="K143" s="127" t="s">
        <v>1</v>
      </c>
      <c r="L143" s="29"/>
      <c r="M143" s="131" t="s">
        <v>1</v>
      </c>
      <c r="N143" s="132" t="s">
        <v>35</v>
      </c>
      <c r="O143" s="133">
        <v>0</v>
      </c>
      <c r="P143" s="133">
        <f t="shared" si="1"/>
        <v>0</v>
      </c>
      <c r="Q143" s="133">
        <v>0</v>
      </c>
      <c r="R143" s="133">
        <f t="shared" si="2"/>
        <v>0</v>
      </c>
      <c r="S143" s="133">
        <v>0</v>
      </c>
      <c r="T143" s="134">
        <f t="shared" si="3"/>
        <v>0</v>
      </c>
      <c r="AR143" s="135" t="s">
        <v>128</v>
      </c>
      <c r="AT143" s="135" t="s">
        <v>124</v>
      </c>
      <c r="AU143" s="135" t="s">
        <v>78</v>
      </c>
      <c r="AY143" s="17" t="s">
        <v>122</v>
      </c>
      <c r="BE143" s="136">
        <f t="shared" si="4"/>
        <v>0</v>
      </c>
      <c r="BF143" s="136">
        <f t="shared" si="5"/>
        <v>0</v>
      </c>
      <c r="BG143" s="136">
        <f t="shared" si="6"/>
        <v>0</v>
      </c>
      <c r="BH143" s="136">
        <f t="shared" si="7"/>
        <v>0</v>
      </c>
      <c r="BI143" s="136">
        <f t="shared" si="8"/>
        <v>0</v>
      </c>
      <c r="BJ143" s="17" t="s">
        <v>77</v>
      </c>
      <c r="BK143" s="136">
        <f t="shared" si="9"/>
        <v>0</v>
      </c>
      <c r="BL143" s="17" t="s">
        <v>128</v>
      </c>
      <c r="BM143" s="135" t="s">
        <v>150</v>
      </c>
    </row>
    <row r="144" spans="2:65" s="1" customFormat="1" ht="24.15" customHeight="1">
      <c r="B144" s="124"/>
      <c r="C144" s="125" t="s">
        <v>151</v>
      </c>
      <c r="D144" s="125" t="s">
        <v>124</v>
      </c>
      <c r="E144" s="126" t="s">
        <v>152</v>
      </c>
      <c r="F144" s="127" t="s">
        <v>153</v>
      </c>
      <c r="G144" s="128" t="s">
        <v>149</v>
      </c>
      <c r="H144" s="129">
        <v>0</v>
      </c>
      <c r="I144" s="130">
        <v>425</v>
      </c>
      <c r="J144" s="130">
        <f t="shared" si="0"/>
        <v>0</v>
      </c>
      <c r="K144" s="127" t="s">
        <v>1</v>
      </c>
      <c r="L144" s="29"/>
      <c r="M144" s="131" t="s">
        <v>1</v>
      </c>
      <c r="N144" s="132" t="s">
        <v>35</v>
      </c>
      <c r="O144" s="133">
        <v>0</v>
      </c>
      <c r="P144" s="133">
        <f t="shared" si="1"/>
        <v>0</v>
      </c>
      <c r="Q144" s="133">
        <v>0</v>
      </c>
      <c r="R144" s="133">
        <f t="shared" si="2"/>
        <v>0</v>
      </c>
      <c r="S144" s="133">
        <v>0</v>
      </c>
      <c r="T144" s="134">
        <f t="shared" si="3"/>
        <v>0</v>
      </c>
      <c r="AR144" s="135" t="s">
        <v>128</v>
      </c>
      <c r="AT144" s="135" t="s">
        <v>124</v>
      </c>
      <c r="AU144" s="135" t="s">
        <v>78</v>
      </c>
      <c r="AY144" s="17" t="s">
        <v>122</v>
      </c>
      <c r="BE144" s="136">
        <f t="shared" si="4"/>
        <v>0</v>
      </c>
      <c r="BF144" s="136">
        <f t="shared" si="5"/>
        <v>0</v>
      </c>
      <c r="BG144" s="136">
        <f t="shared" si="6"/>
        <v>0</v>
      </c>
      <c r="BH144" s="136">
        <f t="shared" si="7"/>
        <v>0</v>
      </c>
      <c r="BI144" s="136">
        <f t="shared" si="8"/>
        <v>0</v>
      </c>
      <c r="BJ144" s="17" t="s">
        <v>77</v>
      </c>
      <c r="BK144" s="136">
        <f t="shared" si="9"/>
        <v>0</v>
      </c>
      <c r="BL144" s="17" t="s">
        <v>128</v>
      </c>
      <c r="BM144" s="135" t="s">
        <v>154</v>
      </c>
    </row>
    <row r="145" spans="2:65" s="1" customFormat="1" ht="24.15" customHeight="1">
      <c r="B145" s="124"/>
      <c r="C145" s="125" t="s">
        <v>155</v>
      </c>
      <c r="D145" s="125" t="s">
        <v>124</v>
      </c>
      <c r="E145" s="126" t="s">
        <v>156</v>
      </c>
      <c r="F145" s="127" t="s">
        <v>157</v>
      </c>
      <c r="G145" s="128" t="s">
        <v>149</v>
      </c>
      <c r="H145" s="129">
        <v>0</v>
      </c>
      <c r="I145" s="130">
        <v>309</v>
      </c>
      <c r="J145" s="130">
        <f t="shared" si="0"/>
        <v>0</v>
      </c>
      <c r="K145" s="127" t="s">
        <v>1</v>
      </c>
      <c r="L145" s="29"/>
      <c r="M145" s="131" t="s">
        <v>1</v>
      </c>
      <c r="N145" s="132" t="s">
        <v>35</v>
      </c>
      <c r="O145" s="133">
        <v>0</v>
      </c>
      <c r="P145" s="133">
        <f t="shared" si="1"/>
        <v>0</v>
      </c>
      <c r="Q145" s="133">
        <v>0</v>
      </c>
      <c r="R145" s="133">
        <f t="shared" si="2"/>
        <v>0</v>
      </c>
      <c r="S145" s="133">
        <v>0</v>
      </c>
      <c r="T145" s="134">
        <f t="shared" si="3"/>
        <v>0</v>
      </c>
      <c r="AR145" s="135" t="s">
        <v>128</v>
      </c>
      <c r="AT145" s="135" t="s">
        <v>124</v>
      </c>
      <c r="AU145" s="135" t="s">
        <v>78</v>
      </c>
      <c r="AY145" s="17" t="s">
        <v>122</v>
      </c>
      <c r="BE145" s="136">
        <f t="shared" si="4"/>
        <v>0</v>
      </c>
      <c r="BF145" s="136">
        <f t="shared" si="5"/>
        <v>0</v>
      </c>
      <c r="BG145" s="136">
        <f t="shared" si="6"/>
        <v>0</v>
      </c>
      <c r="BH145" s="136">
        <f t="shared" si="7"/>
        <v>0</v>
      </c>
      <c r="BI145" s="136">
        <f t="shared" si="8"/>
        <v>0</v>
      </c>
      <c r="BJ145" s="17" t="s">
        <v>77</v>
      </c>
      <c r="BK145" s="136">
        <f t="shared" si="9"/>
        <v>0</v>
      </c>
      <c r="BL145" s="17" t="s">
        <v>128</v>
      </c>
      <c r="BM145" s="135" t="s">
        <v>158</v>
      </c>
    </row>
    <row r="146" spans="2:65" s="1" customFormat="1" ht="33" customHeight="1">
      <c r="B146" s="124"/>
      <c r="C146" s="125" t="s">
        <v>159</v>
      </c>
      <c r="D146" s="125" t="s">
        <v>124</v>
      </c>
      <c r="E146" s="126" t="s">
        <v>160</v>
      </c>
      <c r="F146" s="127" t="s">
        <v>161</v>
      </c>
      <c r="G146" s="128" t="s">
        <v>162</v>
      </c>
      <c r="H146" s="129">
        <v>0</v>
      </c>
      <c r="I146" s="130">
        <v>1110</v>
      </c>
      <c r="J146" s="130">
        <f t="shared" si="0"/>
        <v>0</v>
      </c>
      <c r="K146" s="127" t="s">
        <v>1</v>
      </c>
      <c r="L146" s="29"/>
      <c r="M146" s="131" t="s">
        <v>1</v>
      </c>
      <c r="N146" s="132" t="s">
        <v>35</v>
      </c>
      <c r="O146" s="133">
        <v>0</v>
      </c>
      <c r="P146" s="133">
        <f t="shared" si="1"/>
        <v>0</v>
      </c>
      <c r="Q146" s="133">
        <v>0</v>
      </c>
      <c r="R146" s="133">
        <f t="shared" si="2"/>
        <v>0</v>
      </c>
      <c r="S146" s="133">
        <v>0</v>
      </c>
      <c r="T146" s="134">
        <f t="shared" si="3"/>
        <v>0</v>
      </c>
      <c r="AR146" s="135" t="s">
        <v>128</v>
      </c>
      <c r="AT146" s="135" t="s">
        <v>124</v>
      </c>
      <c r="AU146" s="135" t="s">
        <v>78</v>
      </c>
      <c r="AY146" s="17" t="s">
        <v>122</v>
      </c>
      <c r="BE146" s="136">
        <f t="shared" si="4"/>
        <v>0</v>
      </c>
      <c r="BF146" s="136">
        <f t="shared" si="5"/>
        <v>0</v>
      </c>
      <c r="BG146" s="136">
        <f t="shared" si="6"/>
        <v>0</v>
      </c>
      <c r="BH146" s="136">
        <f t="shared" si="7"/>
        <v>0</v>
      </c>
      <c r="BI146" s="136">
        <f t="shared" si="8"/>
        <v>0</v>
      </c>
      <c r="BJ146" s="17" t="s">
        <v>77</v>
      </c>
      <c r="BK146" s="136">
        <f t="shared" si="9"/>
        <v>0</v>
      </c>
      <c r="BL146" s="17" t="s">
        <v>128</v>
      </c>
      <c r="BM146" s="135" t="s">
        <v>163</v>
      </c>
    </row>
    <row r="147" spans="2:65" s="1" customFormat="1" ht="24.15" customHeight="1">
      <c r="B147" s="124"/>
      <c r="C147" s="125" t="s">
        <v>164</v>
      </c>
      <c r="D147" s="125" t="s">
        <v>124</v>
      </c>
      <c r="E147" s="126" t="s">
        <v>165</v>
      </c>
      <c r="F147" s="127" t="s">
        <v>166</v>
      </c>
      <c r="G147" s="128" t="s">
        <v>162</v>
      </c>
      <c r="H147" s="129">
        <v>0</v>
      </c>
      <c r="I147" s="130">
        <v>625</v>
      </c>
      <c r="J147" s="130">
        <f t="shared" si="0"/>
        <v>0</v>
      </c>
      <c r="K147" s="127" t="s">
        <v>1</v>
      </c>
      <c r="L147" s="29"/>
      <c r="M147" s="131" t="s">
        <v>1</v>
      </c>
      <c r="N147" s="132" t="s">
        <v>35</v>
      </c>
      <c r="O147" s="133">
        <v>0</v>
      </c>
      <c r="P147" s="133">
        <f t="shared" si="1"/>
        <v>0</v>
      </c>
      <c r="Q147" s="133">
        <v>0</v>
      </c>
      <c r="R147" s="133">
        <f t="shared" si="2"/>
        <v>0</v>
      </c>
      <c r="S147" s="133">
        <v>0</v>
      </c>
      <c r="T147" s="134">
        <f t="shared" si="3"/>
        <v>0</v>
      </c>
      <c r="AR147" s="135" t="s">
        <v>128</v>
      </c>
      <c r="AT147" s="135" t="s">
        <v>124</v>
      </c>
      <c r="AU147" s="135" t="s">
        <v>78</v>
      </c>
      <c r="AY147" s="17" t="s">
        <v>122</v>
      </c>
      <c r="BE147" s="136">
        <f t="shared" si="4"/>
        <v>0</v>
      </c>
      <c r="BF147" s="136">
        <f t="shared" si="5"/>
        <v>0</v>
      </c>
      <c r="BG147" s="136">
        <f t="shared" si="6"/>
        <v>0</v>
      </c>
      <c r="BH147" s="136">
        <f t="shared" si="7"/>
        <v>0</v>
      </c>
      <c r="BI147" s="136">
        <f t="shared" si="8"/>
        <v>0</v>
      </c>
      <c r="BJ147" s="17" t="s">
        <v>77</v>
      </c>
      <c r="BK147" s="136">
        <f t="shared" si="9"/>
        <v>0</v>
      </c>
      <c r="BL147" s="17" t="s">
        <v>128</v>
      </c>
      <c r="BM147" s="135" t="s">
        <v>167</v>
      </c>
    </row>
    <row r="148" spans="2:65" s="1" customFormat="1" ht="33" customHeight="1">
      <c r="B148" s="124"/>
      <c r="C148" s="125" t="s">
        <v>168</v>
      </c>
      <c r="D148" s="125" t="s">
        <v>124</v>
      </c>
      <c r="E148" s="126" t="s">
        <v>169</v>
      </c>
      <c r="F148" s="127" t="s">
        <v>170</v>
      </c>
      <c r="G148" s="128" t="s">
        <v>162</v>
      </c>
      <c r="H148" s="129">
        <v>0</v>
      </c>
      <c r="I148" s="130">
        <v>592.5</v>
      </c>
      <c r="J148" s="130">
        <f t="shared" si="0"/>
        <v>0</v>
      </c>
      <c r="K148" s="127" t="s">
        <v>1</v>
      </c>
      <c r="L148" s="29"/>
      <c r="M148" s="131" t="s">
        <v>1</v>
      </c>
      <c r="N148" s="132" t="s">
        <v>35</v>
      </c>
      <c r="O148" s="133">
        <v>0</v>
      </c>
      <c r="P148" s="133">
        <f t="shared" si="1"/>
        <v>0</v>
      </c>
      <c r="Q148" s="133">
        <v>0</v>
      </c>
      <c r="R148" s="133">
        <f t="shared" si="2"/>
        <v>0</v>
      </c>
      <c r="S148" s="133">
        <v>0</v>
      </c>
      <c r="T148" s="134">
        <f t="shared" si="3"/>
        <v>0</v>
      </c>
      <c r="AR148" s="135" t="s">
        <v>128</v>
      </c>
      <c r="AT148" s="135" t="s">
        <v>124</v>
      </c>
      <c r="AU148" s="135" t="s">
        <v>78</v>
      </c>
      <c r="AY148" s="17" t="s">
        <v>122</v>
      </c>
      <c r="BE148" s="136">
        <f t="shared" si="4"/>
        <v>0</v>
      </c>
      <c r="BF148" s="136">
        <f t="shared" si="5"/>
        <v>0</v>
      </c>
      <c r="BG148" s="136">
        <f t="shared" si="6"/>
        <v>0</v>
      </c>
      <c r="BH148" s="136">
        <f t="shared" si="7"/>
        <v>0</v>
      </c>
      <c r="BI148" s="136">
        <f t="shared" si="8"/>
        <v>0</v>
      </c>
      <c r="BJ148" s="17" t="s">
        <v>77</v>
      </c>
      <c r="BK148" s="136">
        <f t="shared" si="9"/>
        <v>0</v>
      </c>
      <c r="BL148" s="17" t="s">
        <v>128</v>
      </c>
      <c r="BM148" s="135" t="s">
        <v>171</v>
      </c>
    </row>
    <row r="149" spans="2:65" s="1" customFormat="1" ht="24.15" customHeight="1">
      <c r="B149" s="124"/>
      <c r="C149" s="125" t="s">
        <v>8</v>
      </c>
      <c r="D149" s="125" t="s">
        <v>124</v>
      </c>
      <c r="E149" s="126" t="s">
        <v>172</v>
      </c>
      <c r="F149" s="127" t="s">
        <v>173</v>
      </c>
      <c r="G149" s="128" t="s">
        <v>162</v>
      </c>
      <c r="H149" s="129">
        <v>2433.0239999999999</v>
      </c>
      <c r="I149" s="130">
        <v>1354.5</v>
      </c>
      <c r="J149" s="130">
        <f t="shared" si="0"/>
        <v>3295531.01</v>
      </c>
      <c r="K149" s="127" t="s">
        <v>1</v>
      </c>
      <c r="L149" s="29"/>
      <c r="M149" s="131" t="s">
        <v>1</v>
      </c>
      <c r="N149" s="132" t="s">
        <v>35</v>
      </c>
      <c r="O149" s="133">
        <v>0</v>
      </c>
      <c r="P149" s="133">
        <f t="shared" si="1"/>
        <v>0</v>
      </c>
      <c r="Q149" s="133">
        <v>0</v>
      </c>
      <c r="R149" s="133">
        <f t="shared" si="2"/>
        <v>0</v>
      </c>
      <c r="S149" s="133">
        <v>0</v>
      </c>
      <c r="T149" s="134">
        <f t="shared" si="3"/>
        <v>0</v>
      </c>
      <c r="AR149" s="135" t="s">
        <v>128</v>
      </c>
      <c r="AT149" s="135" t="s">
        <v>124</v>
      </c>
      <c r="AU149" s="135" t="s">
        <v>78</v>
      </c>
      <c r="AY149" s="17" t="s">
        <v>122</v>
      </c>
      <c r="BE149" s="136">
        <f t="shared" si="4"/>
        <v>3295531.01</v>
      </c>
      <c r="BF149" s="136">
        <f t="shared" si="5"/>
        <v>0</v>
      </c>
      <c r="BG149" s="136">
        <f t="shared" si="6"/>
        <v>0</v>
      </c>
      <c r="BH149" s="136">
        <f t="shared" si="7"/>
        <v>0</v>
      </c>
      <c r="BI149" s="136">
        <f t="shared" si="8"/>
        <v>0</v>
      </c>
      <c r="BJ149" s="17" t="s">
        <v>77</v>
      </c>
      <c r="BK149" s="136">
        <f t="shared" si="9"/>
        <v>3295531.01</v>
      </c>
      <c r="BL149" s="17" t="s">
        <v>128</v>
      </c>
      <c r="BM149" s="135" t="s">
        <v>174</v>
      </c>
    </row>
    <row r="150" spans="2:65" s="12" customFormat="1">
      <c r="B150" s="137"/>
      <c r="D150" s="138" t="s">
        <v>175</v>
      </c>
      <c r="E150" s="139" t="s">
        <v>1</v>
      </c>
      <c r="F150" s="140" t="s">
        <v>176</v>
      </c>
      <c r="H150" s="139" t="s">
        <v>1</v>
      </c>
      <c r="L150" s="137"/>
      <c r="M150" s="141"/>
      <c r="T150" s="142"/>
      <c r="AT150" s="139" t="s">
        <v>175</v>
      </c>
      <c r="AU150" s="139" t="s">
        <v>78</v>
      </c>
      <c r="AV150" s="12" t="s">
        <v>77</v>
      </c>
      <c r="AW150" s="12" t="s">
        <v>27</v>
      </c>
      <c r="AX150" s="12" t="s">
        <v>70</v>
      </c>
      <c r="AY150" s="139" t="s">
        <v>122</v>
      </c>
    </row>
    <row r="151" spans="2:65" s="13" customFormat="1">
      <c r="B151" s="143"/>
      <c r="D151" s="138" t="s">
        <v>175</v>
      </c>
      <c r="E151" s="144" t="s">
        <v>1</v>
      </c>
      <c r="F151" s="145" t="s">
        <v>177</v>
      </c>
      <c r="H151" s="146">
        <v>231.28</v>
      </c>
      <c r="L151" s="143"/>
      <c r="M151" s="147"/>
      <c r="T151" s="148"/>
      <c r="AT151" s="144" t="s">
        <v>175</v>
      </c>
      <c r="AU151" s="144" t="s">
        <v>78</v>
      </c>
      <c r="AV151" s="13" t="s">
        <v>78</v>
      </c>
      <c r="AW151" s="13" t="s">
        <v>27</v>
      </c>
      <c r="AX151" s="13" t="s">
        <v>70</v>
      </c>
      <c r="AY151" s="144" t="s">
        <v>122</v>
      </c>
    </row>
    <row r="152" spans="2:65" s="13" customFormat="1">
      <c r="B152" s="143"/>
      <c r="D152" s="138" t="s">
        <v>175</v>
      </c>
      <c r="E152" s="144" t="s">
        <v>1</v>
      </c>
      <c r="F152" s="145" t="s">
        <v>178</v>
      </c>
      <c r="H152" s="146">
        <v>231.28</v>
      </c>
      <c r="L152" s="143"/>
      <c r="M152" s="147"/>
      <c r="T152" s="148"/>
      <c r="AT152" s="144" t="s">
        <v>175</v>
      </c>
      <c r="AU152" s="144" t="s">
        <v>78</v>
      </c>
      <c r="AV152" s="13" t="s">
        <v>78</v>
      </c>
      <c r="AW152" s="13" t="s">
        <v>27</v>
      </c>
      <c r="AX152" s="13" t="s">
        <v>70</v>
      </c>
      <c r="AY152" s="144" t="s">
        <v>122</v>
      </c>
    </row>
    <row r="153" spans="2:65" s="13" customFormat="1">
      <c r="B153" s="143"/>
      <c r="D153" s="138" t="s">
        <v>175</v>
      </c>
      <c r="E153" s="144" t="s">
        <v>1</v>
      </c>
      <c r="F153" s="145" t="s">
        <v>179</v>
      </c>
      <c r="H153" s="146">
        <v>219.52</v>
      </c>
      <c r="L153" s="143"/>
      <c r="M153" s="147"/>
      <c r="T153" s="148"/>
      <c r="AT153" s="144" t="s">
        <v>175</v>
      </c>
      <c r="AU153" s="144" t="s">
        <v>78</v>
      </c>
      <c r="AV153" s="13" t="s">
        <v>78</v>
      </c>
      <c r="AW153" s="13" t="s">
        <v>27</v>
      </c>
      <c r="AX153" s="13" t="s">
        <v>70</v>
      </c>
      <c r="AY153" s="144" t="s">
        <v>122</v>
      </c>
    </row>
    <row r="154" spans="2:65" s="14" customFormat="1">
      <c r="B154" s="149"/>
      <c r="D154" s="138" t="s">
        <v>175</v>
      </c>
      <c r="E154" s="150" t="s">
        <v>1</v>
      </c>
      <c r="F154" s="151" t="s">
        <v>180</v>
      </c>
      <c r="H154" s="152">
        <v>682.08</v>
      </c>
      <c r="L154" s="149"/>
      <c r="M154" s="153"/>
      <c r="T154" s="154"/>
      <c r="AT154" s="150" t="s">
        <v>175</v>
      </c>
      <c r="AU154" s="150" t="s">
        <v>78</v>
      </c>
      <c r="AV154" s="14" t="s">
        <v>128</v>
      </c>
      <c r="AW154" s="14" t="s">
        <v>27</v>
      </c>
      <c r="AX154" s="14" t="s">
        <v>70</v>
      </c>
      <c r="AY154" s="150" t="s">
        <v>122</v>
      </c>
    </row>
    <row r="155" spans="2:65" s="13" customFormat="1">
      <c r="B155" s="143"/>
      <c r="D155" s="138" t="s">
        <v>175</v>
      </c>
      <c r="E155" s="144" t="s">
        <v>1</v>
      </c>
      <c r="F155" s="145" t="s">
        <v>948</v>
      </c>
      <c r="H155" s="146">
        <v>2433.0239999999999</v>
      </c>
      <c r="L155" s="143"/>
      <c r="M155" s="147"/>
      <c r="T155" s="148"/>
      <c r="AT155" s="144" t="s">
        <v>175</v>
      </c>
      <c r="AU155" s="144" t="s">
        <v>78</v>
      </c>
      <c r="AV155" s="13" t="s">
        <v>78</v>
      </c>
      <c r="AW155" s="13" t="s">
        <v>27</v>
      </c>
      <c r="AX155" s="13" t="s">
        <v>77</v>
      </c>
      <c r="AY155" s="144" t="s">
        <v>122</v>
      </c>
    </row>
    <row r="156" spans="2:65" s="1" customFormat="1" ht="24.15" customHeight="1">
      <c r="B156" s="124"/>
      <c r="C156" s="125" t="s">
        <v>181</v>
      </c>
      <c r="D156" s="125" t="s">
        <v>124</v>
      </c>
      <c r="E156" s="126" t="s">
        <v>182</v>
      </c>
      <c r="F156" s="127" t="s">
        <v>183</v>
      </c>
      <c r="G156" s="128" t="s">
        <v>162</v>
      </c>
      <c r="H156" s="129">
        <v>0</v>
      </c>
      <c r="I156" s="130">
        <v>2990</v>
      </c>
      <c r="J156" s="130">
        <f>ROUND(I156*H156,2)</f>
        <v>0</v>
      </c>
      <c r="K156" s="127" t="s">
        <v>1</v>
      </c>
      <c r="L156" s="29"/>
      <c r="M156" s="131" t="s">
        <v>1</v>
      </c>
      <c r="N156" s="132" t="s">
        <v>35</v>
      </c>
      <c r="O156" s="133">
        <v>0</v>
      </c>
      <c r="P156" s="133">
        <f>O156*H156</f>
        <v>0</v>
      </c>
      <c r="Q156" s="133">
        <v>0</v>
      </c>
      <c r="R156" s="133">
        <f>Q156*H156</f>
        <v>0</v>
      </c>
      <c r="S156" s="133">
        <v>0</v>
      </c>
      <c r="T156" s="134">
        <f>S156*H156</f>
        <v>0</v>
      </c>
      <c r="AR156" s="135" t="s">
        <v>128</v>
      </c>
      <c r="AT156" s="135" t="s">
        <v>124</v>
      </c>
      <c r="AU156" s="135" t="s">
        <v>78</v>
      </c>
      <c r="AY156" s="17" t="s">
        <v>122</v>
      </c>
      <c r="BE156" s="136">
        <f>IF(N156="základní",J156,0)</f>
        <v>0</v>
      </c>
      <c r="BF156" s="136">
        <f>IF(N156="snížená",J156,0)</f>
        <v>0</v>
      </c>
      <c r="BG156" s="136">
        <f>IF(N156="zákl. přenesená",J156,0)</f>
        <v>0</v>
      </c>
      <c r="BH156" s="136">
        <f>IF(N156="sníž. přenesená",J156,0)</f>
        <v>0</v>
      </c>
      <c r="BI156" s="136">
        <f>IF(N156="nulová",J156,0)</f>
        <v>0</v>
      </c>
      <c r="BJ156" s="17" t="s">
        <v>77</v>
      </c>
      <c r="BK156" s="136">
        <f>ROUND(I156*H156,2)</f>
        <v>0</v>
      </c>
      <c r="BL156" s="17" t="s">
        <v>128</v>
      </c>
      <c r="BM156" s="135" t="s">
        <v>184</v>
      </c>
    </row>
    <row r="157" spans="2:65" s="12" customFormat="1">
      <c r="B157" s="137"/>
      <c r="D157" s="138" t="s">
        <v>175</v>
      </c>
      <c r="E157" s="139" t="s">
        <v>1</v>
      </c>
      <c r="F157" s="140" t="s">
        <v>176</v>
      </c>
      <c r="H157" s="139" t="s">
        <v>1</v>
      </c>
      <c r="L157" s="137"/>
      <c r="M157" s="141"/>
      <c r="T157" s="142"/>
      <c r="AT157" s="139" t="s">
        <v>175</v>
      </c>
      <c r="AU157" s="139" t="s">
        <v>78</v>
      </c>
      <c r="AV157" s="12" t="s">
        <v>77</v>
      </c>
      <c r="AW157" s="12" t="s">
        <v>27</v>
      </c>
      <c r="AX157" s="12" t="s">
        <v>70</v>
      </c>
      <c r="AY157" s="139" t="s">
        <v>122</v>
      </c>
    </row>
    <row r="158" spans="2:65" s="13" customFormat="1">
      <c r="B158" s="143"/>
      <c r="D158" s="138" t="s">
        <v>175</v>
      </c>
      <c r="E158" s="144" t="s">
        <v>1</v>
      </c>
      <c r="F158" s="145" t="s">
        <v>185</v>
      </c>
      <c r="H158" s="146">
        <v>19.824000000000002</v>
      </c>
      <c r="L158" s="143"/>
      <c r="M158" s="147"/>
      <c r="T158" s="148"/>
      <c r="AT158" s="144" t="s">
        <v>175</v>
      </c>
      <c r="AU158" s="144" t="s">
        <v>78</v>
      </c>
      <c r="AV158" s="13" t="s">
        <v>78</v>
      </c>
      <c r="AW158" s="13" t="s">
        <v>27</v>
      </c>
      <c r="AX158" s="13" t="s">
        <v>70</v>
      </c>
      <c r="AY158" s="144" t="s">
        <v>122</v>
      </c>
    </row>
    <row r="159" spans="2:65" s="13" customFormat="1">
      <c r="B159" s="143"/>
      <c r="D159" s="138" t="s">
        <v>175</v>
      </c>
      <c r="E159" s="144" t="s">
        <v>1</v>
      </c>
      <c r="F159" s="145" t="s">
        <v>186</v>
      </c>
      <c r="H159" s="146">
        <v>46.256</v>
      </c>
      <c r="L159" s="143"/>
      <c r="M159" s="147"/>
      <c r="T159" s="148"/>
      <c r="AT159" s="144" t="s">
        <v>175</v>
      </c>
      <c r="AU159" s="144" t="s">
        <v>78</v>
      </c>
      <c r="AV159" s="13" t="s">
        <v>78</v>
      </c>
      <c r="AW159" s="13" t="s">
        <v>27</v>
      </c>
      <c r="AX159" s="13" t="s">
        <v>70</v>
      </c>
      <c r="AY159" s="144" t="s">
        <v>122</v>
      </c>
    </row>
    <row r="160" spans="2:65" s="13" customFormat="1">
      <c r="B160" s="143"/>
      <c r="D160" s="138" t="s">
        <v>175</v>
      </c>
      <c r="E160" s="144" t="s">
        <v>1</v>
      </c>
      <c r="F160" s="145" t="s">
        <v>187</v>
      </c>
      <c r="H160" s="146">
        <v>18.815999999999999</v>
      </c>
      <c r="L160" s="143"/>
      <c r="M160" s="147"/>
      <c r="T160" s="148"/>
      <c r="AT160" s="144" t="s">
        <v>175</v>
      </c>
      <c r="AU160" s="144" t="s">
        <v>78</v>
      </c>
      <c r="AV160" s="13" t="s">
        <v>78</v>
      </c>
      <c r="AW160" s="13" t="s">
        <v>27</v>
      </c>
      <c r="AX160" s="13" t="s">
        <v>70</v>
      </c>
      <c r="AY160" s="144" t="s">
        <v>122</v>
      </c>
    </row>
    <row r="161" spans="2:65" s="14" customFormat="1">
      <c r="B161" s="149"/>
      <c r="D161" s="138" t="s">
        <v>175</v>
      </c>
      <c r="E161" s="150" t="s">
        <v>1</v>
      </c>
      <c r="F161" s="151" t="s">
        <v>180</v>
      </c>
      <c r="H161" s="152">
        <v>84.896000000000001</v>
      </c>
      <c r="L161" s="149"/>
      <c r="M161" s="153"/>
      <c r="T161" s="154"/>
      <c r="AT161" s="150" t="s">
        <v>175</v>
      </c>
      <c r="AU161" s="150" t="s">
        <v>78</v>
      </c>
      <c r="AV161" s="14" t="s">
        <v>128</v>
      </c>
      <c r="AW161" s="14" t="s">
        <v>27</v>
      </c>
      <c r="AX161" s="14" t="s">
        <v>70</v>
      </c>
      <c r="AY161" s="150" t="s">
        <v>122</v>
      </c>
    </row>
    <row r="162" spans="2:65" s="13" customFormat="1">
      <c r="B162" s="143"/>
      <c r="D162" s="138" t="s">
        <v>175</v>
      </c>
      <c r="E162" s="144" t="s">
        <v>1</v>
      </c>
      <c r="F162" s="145" t="s">
        <v>70</v>
      </c>
      <c r="H162" s="146">
        <v>0</v>
      </c>
      <c r="L162" s="143"/>
      <c r="M162" s="147"/>
      <c r="T162" s="148"/>
      <c r="AT162" s="144" t="s">
        <v>175</v>
      </c>
      <c r="AU162" s="144" t="s">
        <v>78</v>
      </c>
      <c r="AV162" s="13" t="s">
        <v>78</v>
      </c>
      <c r="AW162" s="13" t="s">
        <v>27</v>
      </c>
      <c r="AX162" s="13" t="s">
        <v>77</v>
      </c>
      <c r="AY162" s="144" t="s">
        <v>122</v>
      </c>
    </row>
    <row r="163" spans="2:65" s="1" customFormat="1" ht="24.15" customHeight="1">
      <c r="B163" s="124"/>
      <c r="C163" s="125" t="s">
        <v>188</v>
      </c>
      <c r="D163" s="125" t="s">
        <v>124</v>
      </c>
      <c r="E163" s="126" t="s">
        <v>189</v>
      </c>
      <c r="F163" s="127" t="s">
        <v>190</v>
      </c>
      <c r="G163" s="128" t="s">
        <v>162</v>
      </c>
      <c r="H163" s="129">
        <v>0</v>
      </c>
      <c r="I163" s="130">
        <v>594</v>
      </c>
      <c r="J163" s="130">
        <f>ROUND(I163*H163,2)</f>
        <v>0</v>
      </c>
      <c r="K163" s="127" t="s">
        <v>1</v>
      </c>
      <c r="L163" s="29"/>
      <c r="M163" s="131" t="s">
        <v>1</v>
      </c>
      <c r="N163" s="132" t="s">
        <v>35</v>
      </c>
      <c r="O163" s="133">
        <v>0</v>
      </c>
      <c r="P163" s="133">
        <f>O163*H163</f>
        <v>0</v>
      </c>
      <c r="Q163" s="133">
        <v>0</v>
      </c>
      <c r="R163" s="133">
        <f>Q163*H163</f>
        <v>0</v>
      </c>
      <c r="S163" s="133">
        <v>0</v>
      </c>
      <c r="T163" s="134">
        <f>S163*H163</f>
        <v>0</v>
      </c>
      <c r="AR163" s="135" t="s">
        <v>128</v>
      </c>
      <c r="AT163" s="135" t="s">
        <v>124</v>
      </c>
      <c r="AU163" s="135" t="s">
        <v>78</v>
      </c>
      <c r="AY163" s="17" t="s">
        <v>122</v>
      </c>
      <c r="BE163" s="136">
        <f>IF(N163="základní",J163,0)</f>
        <v>0</v>
      </c>
      <c r="BF163" s="136">
        <f>IF(N163="snížená",J163,0)</f>
        <v>0</v>
      </c>
      <c r="BG163" s="136">
        <f>IF(N163="zákl. přenesená",J163,0)</f>
        <v>0</v>
      </c>
      <c r="BH163" s="136">
        <f>IF(N163="sníž. přenesená",J163,0)</f>
        <v>0</v>
      </c>
      <c r="BI163" s="136">
        <f>IF(N163="nulová",J163,0)</f>
        <v>0</v>
      </c>
      <c r="BJ163" s="17" t="s">
        <v>77</v>
      </c>
      <c r="BK163" s="136">
        <f>ROUND(I163*H163,2)</f>
        <v>0</v>
      </c>
      <c r="BL163" s="17" t="s">
        <v>128</v>
      </c>
      <c r="BM163" s="135" t="s">
        <v>191</v>
      </c>
    </row>
    <row r="164" spans="2:65" s="13" customFormat="1">
      <c r="B164" s="143"/>
      <c r="D164" s="138" t="s">
        <v>175</v>
      </c>
      <c r="E164" s="144" t="s">
        <v>1</v>
      </c>
      <c r="F164" s="145" t="s">
        <v>192</v>
      </c>
      <c r="H164" s="146">
        <v>82.891999999999996</v>
      </c>
      <c r="L164" s="143"/>
      <c r="M164" s="147"/>
      <c r="T164" s="148"/>
      <c r="AT164" s="144" t="s">
        <v>175</v>
      </c>
      <c r="AU164" s="144" t="s">
        <v>78</v>
      </c>
      <c r="AV164" s="13" t="s">
        <v>78</v>
      </c>
      <c r="AW164" s="13" t="s">
        <v>27</v>
      </c>
      <c r="AX164" s="13" t="s">
        <v>70</v>
      </c>
      <c r="AY164" s="144" t="s">
        <v>122</v>
      </c>
    </row>
    <row r="165" spans="2:65" s="14" customFormat="1">
      <c r="B165" s="149"/>
      <c r="D165" s="138" t="s">
        <v>175</v>
      </c>
      <c r="E165" s="150" t="s">
        <v>1</v>
      </c>
      <c r="F165" s="151" t="s">
        <v>180</v>
      </c>
      <c r="H165" s="152">
        <v>82.891999999999996</v>
      </c>
      <c r="L165" s="149"/>
      <c r="M165" s="153"/>
      <c r="T165" s="154"/>
      <c r="AT165" s="150" t="s">
        <v>175</v>
      </c>
      <c r="AU165" s="150" t="s">
        <v>78</v>
      </c>
      <c r="AV165" s="14" t="s">
        <v>128</v>
      </c>
      <c r="AW165" s="14" t="s">
        <v>27</v>
      </c>
      <c r="AX165" s="14" t="s">
        <v>77</v>
      </c>
      <c r="AY165" s="150" t="s">
        <v>122</v>
      </c>
    </row>
    <row r="166" spans="2:65" s="13" customFormat="1">
      <c r="B166" s="143"/>
      <c r="D166" s="138" t="s">
        <v>175</v>
      </c>
      <c r="F166" s="145" t="s">
        <v>193</v>
      </c>
      <c r="H166" s="146">
        <v>0</v>
      </c>
      <c r="L166" s="143"/>
      <c r="M166" s="147"/>
      <c r="T166" s="148"/>
      <c r="AT166" s="144" t="s">
        <v>175</v>
      </c>
      <c r="AU166" s="144" t="s">
        <v>78</v>
      </c>
      <c r="AV166" s="13" t="s">
        <v>78</v>
      </c>
      <c r="AW166" s="13" t="s">
        <v>3</v>
      </c>
      <c r="AX166" s="13" t="s">
        <v>77</v>
      </c>
      <c r="AY166" s="144" t="s">
        <v>122</v>
      </c>
    </row>
    <row r="167" spans="2:65" s="1" customFormat="1" ht="44.25" customHeight="1">
      <c r="B167" s="124"/>
      <c r="C167" s="125" t="s">
        <v>194</v>
      </c>
      <c r="D167" s="125" t="s">
        <v>124</v>
      </c>
      <c r="E167" s="126" t="s">
        <v>195</v>
      </c>
      <c r="F167" s="127" t="s">
        <v>196</v>
      </c>
      <c r="G167" s="128" t="s">
        <v>149</v>
      </c>
      <c r="H167" s="129">
        <v>0</v>
      </c>
      <c r="I167" s="130">
        <v>2528</v>
      </c>
      <c r="J167" s="130">
        <f t="shared" ref="J167:J175" si="10">ROUND(I167*H167,2)</f>
        <v>0</v>
      </c>
      <c r="K167" s="127" t="s">
        <v>1</v>
      </c>
      <c r="L167" s="29"/>
      <c r="M167" s="131" t="s">
        <v>1</v>
      </c>
      <c r="N167" s="132" t="s">
        <v>35</v>
      </c>
      <c r="O167" s="133">
        <v>0</v>
      </c>
      <c r="P167" s="133">
        <f t="shared" ref="P167:P175" si="11">O167*H167</f>
        <v>0</v>
      </c>
      <c r="Q167" s="133">
        <v>0</v>
      </c>
      <c r="R167" s="133">
        <f t="shared" ref="R167:R175" si="12">Q167*H167</f>
        <v>0</v>
      </c>
      <c r="S167" s="133">
        <v>0</v>
      </c>
      <c r="T167" s="134">
        <f t="shared" ref="T167:T175" si="13">S167*H167</f>
        <v>0</v>
      </c>
      <c r="AR167" s="135" t="s">
        <v>128</v>
      </c>
      <c r="AT167" s="135" t="s">
        <v>124</v>
      </c>
      <c r="AU167" s="135" t="s">
        <v>78</v>
      </c>
      <c r="AY167" s="17" t="s">
        <v>122</v>
      </c>
      <c r="BE167" s="136">
        <f t="shared" ref="BE167:BE175" si="14">IF(N167="základní",J167,0)</f>
        <v>0</v>
      </c>
      <c r="BF167" s="136">
        <f t="shared" ref="BF167:BF175" si="15">IF(N167="snížená",J167,0)</f>
        <v>0</v>
      </c>
      <c r="BG167" s="136">
        <f t="shared" ref="BG167:BG175" si="16">IF(N167="zákl. přenesená",J167,0)</f>
        <v>0</v>
      </c>
      <c r="BH167" s="136">
        <f t="shared" ref="BH167:BH175" si="17">IF(N167="sníž. přenesená",J167,0)</f>
        <v>0</v>
      </c>
      <c r="BI167" s="136">
        <f t="shared" ref="BI167:BI175" si="18">IF(N167="nulová",J167,0)</f>
        <v>0</v>
      </c>
      <c r="BJ167" s="17" t="s">
        <v>77</v>
      </c>
      <c r="BK167" s="136">
        <f t="shared" ref="BK167:BK175" si="19">ROUND(I167*H167,2)</f>
        <v>0</v>
      </c>
      <c r="BL167" s="17" t="s">
        <v>128</v>
      </c>
      <c r="BM167" s="135" t="s">
        <v>197</v>
      </c>
    </row>
    <row r="168" spans="2:65" s="1" customFormat="1" ht="24.15" customHeight="1">
      <c r="B168" s="124"/>
      <c r="C168" s="155" t="s">
        <v>198</v>
      </c>
      <c r="D168" s="155" t="s">
        <v>199</v>
      </c>
      <c r="E168" s="156" t="s">
        <v>200</v>
      </c>
      <c r="F168" s="157" t="s">
        <v>201</v>
      </c>
      <c r="G168" s="158" t="s">
        <v>149</v>
      </c>
      <c r="H168" s="159">
        <v>0</v>
      </c>
      <c r="I168" s="160">
        <v>1034</v>
      </c>
      <c r="J168" s="160">
        <f t="shared" si="10"/>
        <v>0</v>
      </c>
      <c r="K168" s="157" t="s">
        <v>1</v>
      </c>
      <c r="L168" s="161"/>
      <c r="M168" s="162" t="s">
        <v>1</v>
      </c>
      <c r="N168" s="163" t="s">
        <v>35</v>
      </c>
      <c r="O168" s="133">
        <v>0</v>
      </c>
      <c r="P168" s="133">
        <f t="shared" si="11"/>
        <v>0</v>
      </c>
      <c r="Q168" s="133">
        <v>0</v>
      </c>
      <c r="R168" s="133">
        <f t="shared" si="12"/>
        <v>0</v>
      </c>
      <c r="S168" s="133">
        <v>0</v>
      </c>
      <c r="T168" s="134">
        <f t="shared" si="13"/>
        <v>0</v>
      </c>
      <c r="AR168" s="135" t="s">
        <v>155</v>
      </c>
      <c r="AT168" s="135" t="s">
        <v>199</v>
      </c>
      <c r="AU168" s="135" t="s">
        <v>78</v>
      </c>
      <c r="AY168" s="17" t="s">
        <v>122</v>
      </c>
      <c r="BE168" s="136">
        <f t="shared" si="14"/>
        <v>0</v>
      </c>
      <c r="BF168" s="136">
        <f t="shared" si="15"/>
        <v>0</v>
      </c>
      <c r="BG168" s="136">
        <f t="shared" si="16"/>
        <v>0</v>
      </c>
      <c r="BH168" s="136">
        <f t="shared" si="17"/>
        <v>0</v>
      </c>
      <c r="BI168" s="136">
        <f t="shared" si="18"/>
        <v>0</v>
      </c>
      <c r="BJ168" s="17" t="s">
        <v>77</v>
      </c>
      <c r="BK168" s="136">
        <f t="shared" si="19"/>
        <v>0</v>
      </c>
      <c r="BL168" s="17" t="s">
        <v>128</v>
      </c>
      <c r="BM168" s="135" t="s">
        <v>202</v>
      </c>
    </row>
    <row r="169" spans="2:65" s="1" customFormat="1" ht="21.75" customHeight="1">
      <c r="B169" s="124"/>
      <c r="C169" s="125" t="s">
        <v>203</v>
      </c>
      <c r="D169" s="125" t="s">
        <v>124</v>
      </c>
      <c r="E169" s="126" t="s">
        <v>204</v>
      </c>
      <c r="F169" s="127" t="s">
        <v>205</v>
      </c>
      <c r="G169" s="128" t="s">
        <v>127</v>
      </c>
      <c r="H169" s="129">
        <v>0</v>
      </c>
      <c r="I169" s="130">
        <v>113</v>
      </c>
      <c r="J169" s="130">
        <f t="shared" si="10"/>
        <v>0</v>
      </c>
      <c r="K169" s="127" t="s">
        <v>1</v>
      </c>
      <c r="L169" s="29"/>
      <c r="M169" s="131" t="s">
        <v>1</v>
      </c>
      <c r="N169" s="132" t="s">
        <v>35</v>
      </c>
      <c r="O169" s="133">
        <v>0</v>
      </c>
      <c r="P169" s="133">
        <f t="shared" si="11"/>
        <v>0</v>
      </c>
      <c r="Q169" s="133">
        <v>0</v>
      </c>
      <c r="R169" s="133">
        <f t="shared" si="12"/>
        <v>0</v>
      </c>
      <c r="S169" s="133">
        <v>0</v>
      </c>
      <c r="T169" s="134">
        <f t="shared" si="13"/>
        <v>0</v>
      </c>
      <c r="AR169" s="135" t="s">
        <v>128</v>
      </c>
      <c r="AT169" s="135" t="s">
        <v>124</v>
      </c>
      <c r="AU169" s="135" t="s">
        <v>78</v>
      </c>
      <c r="AY169" s="17" t="s">
        <v>122</v>
      </c>
      <c r="BE169" s="136">
        <f t="shared" si="14"/>
        <v>0</v>
      </c>
      <c r="BF169" s="136">
        <f t="shared" si="15"/>
        <v>0</v>
      </c>
      <c r="BG169" s="136">
        <f t="shared" si="16"/>
        <v>0</v>
      </c>
      <c r="BH169" s="136">
        <f t="shared" si="17"/>
        <v>0</v>
      </c>
      <c r="BI169" s="136">
        <f t="shared" si="18"/>
        <v>0</v>
      </c>
      <c r="BJ169" s="17" t="s">
        <v>77</v>
      </c>
      <c r="BK169" s="136">
        <f t="shared" si="19"/>
        <v>0</v>
      </c>
      <c r="BL169" s="17" t="s">
        <v>128</v>
      </c>
      <c r="BM169" s="135" t="s">
        <v>206</v>
      </c>
    </row>
    <row r="170" spans="2:65" s="1" customFormat="1" ht="24.15" customHeight="1">
      <c r="B170" s="124"/>
      <c r="C170" s="125" t="s">
        <v>207</v>
      </c>
      <c r="D170" s="125" t="s">
        <v>124</v>
      </c>
      <c r="E170" s="126" t="s">
        <v>208</v>
      </c>
      <c r="F170" s="127" t="s">
        <v>209</v>
      </c>
      <c r="G170" s="128" t="s">
        <v>127</v>
      </c>
      <c r="H170" s="129">
        <v>0</v>
      </c>
      <c r="I170" s="130">
        <v>244</v>
      </c>
      <c r="J170" s="130">
        <f t="shared" si="10"/>
        <v>0</v>
      </c>
      <c r="K170" s="127" t="s">
        <v>1</v>
      </c>
      <c r="L170" s="29"/>
      <c r="M170" s="131" t="s">
        <v>1</v>
      </c>
      <c r="N170" s="132" t="s">
        <v>35</v>
      </c>
      <c r="O170" s="133">
        <v>0</v>
      </c>
      <c r="P170" s="133">
        <f t="shared" si="11"/>
        <v>0</v>
      </c>
      <c r="Q170" s="133">
        <v>0</v>
      </c>
      <c r="R170" s="133">
        <f t="shared" si="12"/>
        <v>0</v>
      </c>
      <c r="S170" s="133">
        <v>0</v>
      </c>
      <c r="T170" s="134">
        <f t="shared" si="13"/>
        <v>0</v>
      </c>
      <c r="AR170" s="135" t="s">
        <v>128</v>
      </c>
      <c r="AT170" s="135" t="s">
        <v>124</v>
      </c>
      <c r="AU170" s="135" t="s">
        <v>78</v>
      </c>
      <c r="AY170" s="17" t="s">
        <v>122</v>
      </c>
      <c r="BE170" s="136">
        <f t="shared" si="14"/>
        <v>0</v>
      </c>
      <c r="BF170" s="136">
        <f t="shared" si="15"/>
        <v>0</v>
      </c>
      <c r="BG170" s="136">
        <f t="shared" si="16"/>
        <v>0</v>
      </c>
      <c r="BH170" s="136">
        <f t="shared" si="17"/>
        <v>0</v>
      </c>
      <c r="BI170" s="136">
        <f t="shared" si="18"/>
        <v>0</v>
      </c>
      <c r="BJ170" s="17" t="s">
        <v>77</v>
      </c>
      <c r="BK170" s="136">
        <f t="shared" si="19"/>
        <v>0</v>
      </c>
      <c r="BL170" s="17" t="s">
        <v>128</v>
      </c>
      <c r="BM170" s="135" t="s">
        <v>210</v>
      </c>
    </row>
    <row r="171" spans="2:65" s="1" customFormat="1" ht="24.15" customHeight="1">
      <c r="B171" s="124"/>
      <c r="C171" s="125" t="s">
        <v>211</v>
      </c>
      <c r="D171" s="125" t="s">
        <v>124</v>
      </c>
      <c r="E171" s="126" t="s">
        <v>212</v>
      </c>
      <c r="F171" s="127" t="s">
        <v>213</v>
      </c>
      <c r="G171" s="128" t="s">
        <v>127</v>
      </c>
      <c r="H171" s="129">
        <v>0</v>
      </c>
      <c r="I171" s="130">
        <v>372</v>
      </c>
      <c r="J171" s="130">
        <f t="shared" si="10"/>
        <v>0</v>
      </c>
      <c r="K171" s="127" t="s">
        <v>1</v>
      </c>
      <c r="L171" s="29"/>
      <c r="M171" s="131" t="s">
        <v>1</v>
      </c>
      <c r="N171" s="132" t="s">
        <v>35</v>
      </c>
      <c r="O171" s="133">
        <v>0</v>
      </c>
      <c r="P171" s="133">
        <f t="shared" si="11"/>
        <v>0</v>
      </c>
      <c r="Q171" s="133">
        <v>0</v>
      </c>
      <c r="R171" s="133">
        <f t="shared" si="12"/>
        <v>0</v>
      </c>
      <c r="S171" s="133">
        <v>0</v>
      </c>
      <c r="T171" s="134">
        <f t="shared" si="13"/>
        <v>0</v>
      </c>
      <c r="AR171" s="135" t="s">
        <v>128</v>
      </c>
      <c r="AT171" s="135" t="s">
        <v>124</v>
      </c>
      <c r="AU171" s="135" t="s">
        <v>78</v>
      </c>
      <c r="AY171" s="17" t="s">
        <v>122</v>
      </c>
      <c r="BE171" s="136">
        <f t="shared" si="14"/>
        <v>0</v>
      </c>
      <c r="BF171" s="136">
        <f t="shared" si="15"/>
        <v>0</v>
      </c>
      <c r="BG171" s="136">
        <f t="shared" si="16"/>
        <v>0</v>
      </c>
      <c r="BH171" s="136">
        <f t="shared" si="17"/>
        <v>0</v>
      </c>
      <c r="BI171" s="136">
        <f t="shared" si="18"/>
        <v>0</v>
      </c>
      <c r="BJ171" s="17" t="s">
        <v>77</v>
      </c>
      <c r="BK171" s="136">
        <f t="shared" si="19"/>
        <v>0</v>
      </c>
      <c r="BL171" s="17" t="s">
        <v>128</v>
      </c>
      <c r="BM171" s="135" t="s">
        <v>214</v>
      </c>
    </row>
    <row r="172" spans="2:65" s="1" customFormat="1" ht="21.75" customHeight="1">
      <c r="B172" s="124"/>
      <c r="C172" s="125" t="s">
        <v>215</v>
      </c>
      <c r="D172" s="125" t="s">
        <v>124</v>
      </c>
      <c r="E172" s="126" t="s">
        <v>216</v>
      </c>
      <c r="F172" s="127" t="s">
        <v>217</v>
      </c>
      <c r="G172" s="128" t="s">
        <v>127</v>
      </c>
      <c r="H172" s="129">
        <v>0</v>
      </c>
      <c r="I172" s="130">
        <v>57.5</v>
      </c>
      <c r="J172" s="130">
        <f t="shared" si="10"/>
        <v>0</v>
      </c>
      <c r="K172" s="127" t="s">
        <v>1</v>
      </c>
      <c r="L172" s="29"/>
      <c r="M172" s="131" t="s">
        <v>1</v>
      </c>
      <c r="N172" s="132" t="s">
        <v>35</v>
      </c>
      <c r="O172" s="133">
        <v>0</v>
      </c>
      <c r="P172" s="133">
        <f t="shared" si="11"/>
        <v>0</v>
      </c>
      <c r="Q172" s="133">
        <v>0</v>
      </c>
      <c r="R172" s="133">
        <f t="shared" si="12"/>
        <v>0</v>
      </c>
      <c r="S172" s="133">
        <v>0</v>
      </c>
      <c r="T172" s="134">
        <f t="shared" si="13"/>
        <v>0</v>
      </c>
      <c r="AR172" s="135" t="s">
        <v>128</v>
      </c>
      <c r="AT172" s="135" t="s">
        <v>124</v>
      </c>
      <c r="AU172" s="135" t="s">
        <v>78</v>
      </c>
      <c r="AY172" s="17" t="s">
        <v>122</v>
      </c>
      <c r="BE172" s="136">
        <f t="shared" si="14"/>
        <v>0</v>
      </c>
      <c r="BF172" s="136">
        <f t="shared" si="15"/>
        <v>0</v>
      </c>
      <c r="BG172" s="136">
        <f t="shared" si="16"/>
        <v>0</v>
      </c>
      <c r="BH172" s="136">
        <f t="shared" si="17"/>
        <v>0</v>
      </c>
      <c r="BI172" s="136">
        <f t="shared" si="18"/>
        <v>0</v>
      </c>
      <c r="BJ172" s="17" t="s">
        <v>77</v>
      </c>
      <c r="BK172" s="136">
        <f t="shared" si="19"/>
        <v>0</v>
      </c>
      <c r="BL172" s="17" t="s">
        <v>128</v>
      </c>
      <c r="BM172" s="135" t="s">
        <v>218</v>
      </c>
    </row>
    <row r="173" spans="2:65" s="1" customFormat="1" ht="24.15" customHeight="1">
      <c r="B173" s="124"/>
      <c r="C173" s="125" t="s">
        <v>7</v>
      </c>
      <c r="D173" s="125" t="s">
        <v>124</v>
      </c>
      <c r="E173" s="126" t="s">
        <v>219</v>
      </c>
      <c r="F173" s="127" t="s">
        <v>220</v>
      </c>
      <c r="G173" s="128" t="s">
        <v>127</v>
      </c>
      <c r="H173" s="129">
        <v>0</v>
      </c>
      <c r="I173" s="130">
        <v>140</v>
      </c>
      <c r="J173" s="130">
        <f t="shared" si="10"/>
        <v>0</v>
      </c>
      <c r="K173" s="127" t="s">
        <v>1</v>
      </c>
      <c r="L173" s="29"/>
      <c r="M173" s="131" t="s">
        <v>1</v>
      </c>
      <c r="N173" s="132" t="s">
        <v>35</v>
      </c>
      <c r="O173" s="133">
        <v>0</v>
      </c>
      <c r="P173" s="133">
        <f t="shared" si="11"/>
        <v>0</v>
      </c>
      <c r="Q173" s="133">
        <v>0</v>
      </c>
      <c r="R173" s="133">
        <f t="shared" si="12"/>
        <v>0</v>
      </c>
      <c r="S173" s="133">
        <v>0</v>
      </c>
      <c r="T173" s="134">
        <f t="shared" si="13"/>
        <v>0</v>
      </c>
      <c r="AR173" s="135" t="s">
        <v>128</v>
      </c>
      <c r="AT173" s="135" t="s">
        <v>124</v>
      </c>
      <c r="AU173" s="135" t="s">
        <v>78</v>
      </c>
      <c r="AY173" s="17" t="s">
        <v>122</v>
      </c>
      <c r="BE173" s="136">
        <f t="shared" si="14"/>
        <v>0</v>
      </c>
      <c r="BF173" s="136">
        <f t="shared" si="15"/>
        <v>0</v>
      </c>
      <c r="BG173" s="136">
        <f t="shared" si="16"/>
        <v>0</v>
      </c>
      <c r="BH173" s="136">
        <f t="shared" si="17"/>
        <v>0</v>
      </c>
      <c r="BI173" s="136">
        <f t="shared" si="18"/>
        <v>0</v>
      </c>
      <c r="BJ173" s="17" t="s">
        <v>77</v>
      </c>
      <c r="BK173" s="136">
        <f t="shared" si="19"/>
        <v>0</v>
      </c>
      <c r="BL173" s="17" t="s">
        <v>128</v>
      </c>
      <c r="BM173" s="135" t="s">
        <v>221</v>
      </c>
    </row>
    <row r="174" spans="2:65" s="1" customFormat="1" ht="24.15" customHeight="1">
      <c r="B174" s="124"/>
      <c r="C174" s="125" t="s">
        <v>222</v>
      </c>
      <c r="D174" s="125" t="s">
        <v>124</v>
      </c>
      <c r="E174" s="126" t="s">
        <v>223</v>
      </c>
      <c r="F174" s="127" t="s">
        <v>224</v>
      </c>
      <c r="G174" s="128" t="s">
        <v>127</v>
      </c>
      <c r="H174" s="129">
        <v>0</v>
      </c>
      <c r="I174" s="130">
        <v>259</v>
      </c>
      <c r="J174" s="130">
        <f t="shared" si="10"/>
        <v>0</v>
      </c>
      <c r="K174" s="127" t="s">
        <v>1</v>
      </c>
      <c r="L174" s="29"/>
      <c r="M174" s="131" t="s">
        <v>1</v>
      </c>
      <c r="N174" s="132" t="s">
        <v>35</v>
      </c>
      <c r="O174" s="133">
        <v>0</v>
      </c>
      <c r="P174" s="133">
        <f t="shared" si="11"/>
        <v>0</v>
      </c>
      <c r="Q174" s="133">
        <v>0</v>
      </c>
      <c r="R174" s="133">
        <f t="shared" si="12"/>
        <v>0</v>
      </c>
      <c r="S174" s="133">
        <v>0</v>
      </c>
      <c r="T174" s="134">
        <f t="shared" si="13"/>
        <v>0</v>
      </c>
      <c r="AR174" s="135" t="s">
        <v>128</v>
      </c>
      <c r="AT174" s="135" t="s">
        <v>124</v>
      </c>
      <c r="AU174" s="135" t="s">
        <v>78</v>
      </c>
      <c r="AY174" s="17" t="s">
        <v>122</v>
      </c>
      <c r="BE174" s="136">
        <f t="shared" si="14"/>
        <v>0</v>
      </c>
      <c r="BF174" s="136">
        <f t="shared" si="15"/>
        <v>0</v>
      </c>
      <c r="BG174" s="136">
        <f t="shared" si="16"/>
        <v>0</v>
      </c>
      <c r="BH174" s="136">
        <f t="shared" si="17"/>
        <v>0</v>
      </c>
      <c r="BI174" s="136">
        <f t="shared" si="18"/>
        <v>0</v>
      </c>
      <c r="BJ174" s="17" t="s">
        <v>77</v>
      </c>
      <c r="BK174" s="136">
        <f t="shared" si="19"/>
        <v>0</v>
      </c>
      <c r="BL174" s="17" t="s">
        <v>128</v>
      </c>
      <c r="BM174" s="135" t="s">
        <v>225</v>
      </c>
    </row>
    <row r="175" spans="2:65" s="1" customFormat="1" ht="21.75" customHeight="1">
      <c r="B175" s="124"/>
      <c r="C175" s="125" t="s">
        <v>226</v>
      </c>
      <c r="D175" s="125" t="s">
        <v>124</v>
      </c>
      <c r="E175" s="126" t="s">
        <v>227</v>
      </c>
      <c r="F175" s="127" t="s">
        <v>228</v>
      </c>
      <c r="G175" s="128" t="s">
        <v>229</v>
      </c>
      <c r="H175" s="129">
        <v>-105</v>
      </c>
      <c r="I175" s="130">
        <v>135</v>
      </c>
      <c r="J175" s="130">
        <f t="shared" si="10"/>
        <v>-14175</v>
      </c>
      <c r="K175" s="127" t="s">
        <v>1</v>
      </c>
      <c r="L175" s="29"/>
      <c r="M175" s="131" t="s">
        <v>1</v>
      </c>
      <c r="N175" s="132" t="s">
        <v>35</v>
      </c>
      <c r="O175" s="133">
        <v>0</v>
      </c>
      <c r="P175" s="133">
        <f t="shared" si="11"/>
        <v>0</v>
      </c>
      <c r="Q175" s="133">
        <v>0</v>
      </c>
      <c r="R175" s="133">
        <f t="shared" si="12"/>
        <v>0</v>
      </c>
      <c r="S175" s="133">
        <v>0</v>
      </c>
      <c r="T175" s="134">
        <f t="shared" si="13"/>
        <v>0</v>
      </c>
      <c r="AR175" s="135" t="s">
        <v>128</v>
      </c>
      <c r="AT175" s="135" t="s">
        <v>124</v>
      </c>
      <c r="AU175" s="135" t="s">
        <v>78</v>
      </c>
      <c r="AY175" s="17" t="s">
        <v>122</v>
      </c>
      <c r="BE175" s="136">
        <f t="shared" si="14"/>
        <v>-14175</v>
      </c>
      <c r="BF175" s="136">
        <f t="shared" si="15"/>
        <v>0</v>
      </c>
      <c r="BG175" s="136">
        <f t="shared" si="16"/>
        <v>0</v>
      </c>
      <c r="BH175" s="136">
        <f t="shared" si="17"/>
        <v>0</v>
      </c>
      <c r="BI175" s="136">
        <f t="shared" si="18"/>
        <v>0</v>
      </c>
      <c r="BJ175" s="17" t="s">
        <v>77</v>
      </c>
      <c r="BK175" s="136">
        <f t="shared" si="19"/>
        <v>-14175</v>
      </c>
      <c r="BL175" s="17" t="s">
        <v>128</v>
      </c>
      <c r="BM175" s="135" t="s">
        <v>230</v>
      </c>
    </row>
    <row r="176" spans="2:65" s="12" customFormat="1">
      <c r="B176" s="137"/>
      <c r="D176" s="138" t="s">
        <v>175</v>
      </c>
      <c r="E176" s="139" t="s">
        <v>1</v>
      </c>
      <c r="F176" s="140" t="s">
        <v>176</v>
      </c>
      <c r="H176" s="139" t="s">
        <v>1</v>
      </c>
      <c r="L176" s="137"/>
      <c r="M176" s="141"/>
      <c r="T176" s="142"/>
      <c r="AT176" s="139" t="s">
        <v>175</v>
      </c>
      <c r="AU176" s="139" t="s">
        <v>78</v>
      </c>
      <c r="AV176" s="12" t="s">
        <v>77</v>
      </c>
      <c r="AW176" s="12" t="s">
        <v>27</v>
      </c>
      <c r="AX176" s="12" t="s">
        <v>70</v>
      </c>
      <c r="AY176" s="139" t="s">
        <v>122</v>
      </c>
    </row>
    <row r="177" spans="2:65" s="13" customFormat="1">
      <c r="B177" s="143"/>
      <c r="D177" s="138" t="s">
        <v>175</v>
      </c>
      <c r="E177" s="144" t="s">
        <v>1</v>
      </c>
      <c r="F177" s="145" t="s">
        <v>959</v>
      </c>
      <c r="H177" s="146">
        <v>-105</v>
      </c>
      <c r="L177" s="143"/>
      <c r="M177" s="147"/>
      <c r="T177" s="148"/>
      <c r="AT177" s="144" t="s">
        <v>175</v>
      </c>
      <c r="AU177" s="144" t="s">
        <v>78</v>
      </c>
      <c r="AV177" s="13" t="s">
        <v>78</v>
      </c>
      <c r="AW177" s="13" t="s">
        <v>27</v>
      </c>
      <c r="AX177" s="13" t="s">
        <v>70</v>
      </c>
      <c r="AY177" s="144" t="s">
        <v>122</v>
      </c>
    </row>
    <row r="178" spans="2:65" s="14" customFormat="1">
      <c r="B178" s="149"/>
      <c r="D178" s="138" t="s">
        <v>175</v>
      </c>
      <c r="E178" s="150" t="s">
        <v>1</v>
      </c>
      <c r="F178" s="151" t="s">
        <v>180</v>
      </c>
      <c r="H178" s="152">
        <v>-105</v>
      </c>
      <c r="L178" s="149"/>
      <c r="M178" s="153"/>
      <c r="T178" s="154"/>
      <c r="AT178" s="150" t="s">
        <v>175</v>
      </c>
      <c r="AU178" s="150" t="s">
        <v>78</v>
      </c>
      <c r="AV178" s="14" t="s">
        <v>128</v>
      </c>
      <c r="AW178" s="14" t="s">
        <v>27</v>
      </c>
      <c r="AX178" s="14" t="s">
        <v>77</v>
      </c>
      <c r="AY178" s="150" t="s">
        <v>122</v>
      </c>
    </row>
    <row r="179" spans="2:65" s="1" customFormat="1" ht="24.15" customHeight="1">
      <c r="B179" s="124"/>
      <c r="C179" s="125" t="s">
        <v>231</v>
      </c>
      <c r="D179" s="125" t="s">
        <v>124</v>
      </c>
      <c r="E179" s="126" t="s">
        <v>232</v>
      </c>
      <c r="F179" s="127" t="s">
        <v>233</v>
      </c>
      <c r="G179" s="128" t="s">
        <v>229</v>
      </c>
      <c r="H179" s="129">
        <v>-105</v>
      </c>
      <c r="I179" s="130">
        <v>482</v>
      </c>
      <c r="J179" s="130">
        <f>ROUND(I179*H179,2)</f>
        <v>-50610</v>
      </c>
      <c r="K179" s="127" t="s">
        <v>1</v>
      </c>
      <c r="L179" s="29"/>
      <c r="M179" s="131" t="s">
        <v>1</v>
      </c>
      <c r="N179" s="132" t="s">
        <v>35</v>
      </c>
      <c r="O179" s="133">
        <v>0</v>
      </c>
      <c r="P179" s="133">
        <f>O179*H179</f>
        <v>0</v>
      </c>
      <c r="Q179" s="133">
        <v>0</v>
      </c>
      <c r="R179" s="133">
        <f>Q179*H179</f>
        <v>0</v>
      </c>
      <c r="S179" s="133">
        <v>0</v>
      </c>
      <c r="T179" s="134">
        <f>S179*H179</f>
        <v>0</v>
      </c>
      <c r="AR179" s="135" t="s">
        <v>128</v>
      </c>
      <c r="AT179" s="135" t="s">
        <v>124</v>
      </c>
      <c r="AU179" s="135" t="s">
        <v>78</v>
      </c>
      <c r="AY179" s="17" t="s">
        <v>122</v>
      </c>
      <c r="BE179" s="136">
        <f>IF(N179="základní",J179,0)</f>
        <v>-50610</v>
      </c>
      <c r="BF179" s="136">
        <f>IF(N179="snížená",J179,0)</f>
        <v>0</v>
      </c>
      <c r="BG179" s="136">
        <f>IF(N179="zákl. přenesená",J179,0)</f>
        <v>0</v>
      </c>
      <c r="BH179" s="136">
        <f>IF(N179="sníž. přenesená",J179,0)</f>
        <v>0</v>
      </c>
      <c r="BI179" s="136">
        <f>IF(N179="nulová",J179,0)</f>
        <v>0</v>
      </c>
      <c r="BJ179" s="17" t="s">
        <v>77</v>
      </c>
      <c r="BK179" s="136">
        <f>ROUND(I179*H179,2)</f>
        <v>-50610</v>
      </c>
      <c r="BL179" s="17" t="s">
        <v>128</v>
      </c>
      <c r="BM179" s="135" t="s">
        <v>234</v>
      </c>
    </row>
    <row r="180" spans="2:65" s="12" customFormat="1">
      <c r="B180" s="137"/>
      <c r="D180" s="138" t="s">
        <v>175</v>
      </c>
      <c r="E180" s="139" t="s">
        <v>1</v>
      </c>
      <c r="F180" s="140" t="s">
        <v>176</v>
      </c>
      <c r="H180" s="139" t="s">
        <v>1</v>
      </c>
      <c r="L180" s="137"/>
      <c r="M180" s="141"/>
      <c r="T180" s="142"/>
      <c r="AT180" s="139" t="s">
        <v>175</v>
      </c>
      <c r="AU180" s="139" t="s">
        <v>78</v>
      </c>
      <c r="AV180" s="12" t="s">
        <v>77</v>
      </c>
      <c r="AW180" s="12" t="s">
        <v>27</v>
      </c>
      <c r="AX180" s="12" t="s">
        <v>70</v>
      </c>
      <c r="AY180" s="139" t="s">
        <v>122</v>
      </c>
    </row>
    <row r="181" spans="2:65" s="13" customFormat="1">
      <c r="B181" s="143"/>
      <c r="D181" s="138" t="s">
        <v>175</v>
      </c>
      <c r="E181" s="144" t="s">
        <v>1</v>
      </c>
      <c r="F181" s="145" t="s">
        <v>959</v>
      </c>
      <c r="H181" s="146">
        <v>-105</v>
      </c>
      <c r="L181" s="143"/>
      <c r="M181" s="147"/>
      <c r="T181" s="148"/>
      <c r="AT181" s="144" t="s">
        <v>175</v>
      </c>
      <c r="AU181" s="144" t="s">
        <v>78</v>
      </c>
      <c r="AV181" s="13" t="s">
        <v>78</v>
      </c>
      <c r="AW181" s="13" t="s">
        <v>27</v>
      </c>
      <c r="AX181" s="13" t="s">
        <v>70</v>
      </c>
      <c r="AY181" s="144" t="s">
        <v>122</v>
      </c>
    </row>
    <row r="182" spans="2:65" s="14" customFormat="1">
      <c r="B182" s="149"/>
      <c r="D182" s="138" t="s">
        <v>175</v>
      </c>
      <c r="E182" s="150" t="s">
        <v>1</v>
      </c>
      <c r="F182" s="151" t="s">
        <v>180</v>
      </c>
      <c r="H182" s="152">
        <v>-105</v>
      </c>
      <c r="L182" s="149"/>
      <c r="M182" s="153"/>
      <c r="T182" s="154"/>
      <c r="AT182" s="150" t="s">
        <v>175</v>
      </c>
      <c r="AU182" s="150" t="s">
        <v>78</v>
      </c>
      <c r="AV182" s="14" t="s">
        <v>128</v>
      </c>
      <c r="AW182" s="14" t="s">
        <v>27</v>
      </c>
      <c r="AX182" s="14" t="s">
        <v>77</v>
      </c>
      <c r="AY182" s="150" t="s">
        <v>122</v>
      </c>
    </row>
    <row r="183" spans="2:65" s="1" customFormat="1" ht="24.15" customHeight="1">
      <c r="B183" s="124"/>
      <c r="C183" s="125" t="s">
        <v>235</v>
      </c>
      <c r="D183" s="125" t="s">
        <v>124</v>
      </c>
      <c r="E183" s="126" t="s">
        <v>236</v>
      </c>
      <c r="F183" s="127" t="s">
        <v>237</v>
      </c>
      <c r="G183" s="128" t="s">
        <v>127</v>
      </c>
      <c r="H183" s="129">
        <v>-416.02</v>
      </c>
      <c r="I183" s="130">
        <v>466</v>
      </c>
      <c r="J183" s="130">
        <f>ROUND(I183*H183,2)</f>
        <v>-193865.32</v>
      </c>
      <c r="K183" s="127" t="s">
        <v>1</v>
      </c>
      <c r="L183" s="29"/>
      <c r="M183" s="131" t="s">
        <v>1</v>
      </c>
      <c r="N183" s="132" t="s">
        <v>35</v>
      </c>
      <c r="O183" s="133">
        <v>0</v>
      </c>
      <c r="P183" s="133">
        <f>O183*H183</f>
        <v>0</v>
      </c>
      <c r="Q183" s="133">
        <v>0</v>
      </c>
      <c r="R183" s="133">
        <f>Q183*H183</f>
        <v>0</v>
      </c>
      <c r="S183" s="133">
        <v>0</v>
      </c>
      <c r="T183" s="134">
        <f>S183*H183</f>
        <v>0</v>
      </c>
      <c r="AR183" s="135" t="s">
        <v>128</v>
      </c>
      <c r="AT183" s="135" t="s">
        <v>124</v>
      </c>
      <c r="AU183" s="135" t="s">
        <v>78</v>
      </c>
      <c r="AY183" s="17" t="s">
        <v>122</v>
      </c>
      <c r="BE183" s="136">
        <f>IF(N183="základní",J183,0)</f>
        <v>-193865.32</v>
      </c>
      <c r="BF183" s="136">
        <f>IF(N183="snížená",J183,0)</f>
        <v>0</v>
      </c>
      <c r="BG183" s="136">
        <f>IF(N183="zákl. přenesená",J183,0)</f>
        <v>0</v>
      </c>
      <c r="BH183" s="136">
        <f>IF(N183="sníž. přenesená",J183,0)</f>
        <v>0</v>
      </c>
      <c r="BI183" s="136">
        <f>IF(N183="nulová",J183,0)</f>
        <v>0</v>
      </c>
      <c r="BJ183" s="17" t="s">
        <v>77</v>
      </c>
      <c r="BK183" s="136">
        <f>ROUND(I183*H183,2)</f>
        <v>-193865.32</v>
      </c>
      <c r="BL183" s="17" t="s">
        <v>128</v>
      </c>
      <c r="BM183" s="135" t="s">
        <v>238</v>
      </c>
    </row>
    <row r="184" spans="2:65" s="12" customFormat="1">
      <c r="B184" s="137"/>
      <c r="D184" s="138" t="s">
        <v>175</v>
      </c>
      <c r="E184" s="139" t="s">
        <v>1</v>
      </c>
      <c r="F184" s="140" t="s">
        <v>176</v>
      </c>
      <c r="H184" s="139" t="s">
        <v>1</v>
      </c>
      <c r="L184" s="137"/>
      <c r="M184" s="141"/>
      <c r="T184" s="142"/>
      <c r="AT184" s="139" t="s">
        <v>175</v>
      </c>
      <c r="AU184" s="139" t="s">
        <v>78</v>
      </c>
      <c r="AV184" s="12" t="s">
        <v>77</v>
      </c>
      <c r="AW184" s="12" t="s">
        <v>27</v>
      </c>
      <c r="AX184" s="12" t="s">
        <v>70</v>
      </c>
      <c r="AY184" s="139" t="s">
        <v>122</v>
      </c>
    </row>
    <row r="185" spans="2:65" s="12" customFormat="1">
      <c r="B185" s="137"/>
      <c r="D185" s="138" t="s">
        <v>175</v>
      </c>
      <c r="E185" s="139" t="s">
        <v>1</v>
      </c>
      <c r="F185" s="140" t="s">
        <v>239</v>
      </c>
      <c r="H185" s="139" t="s">
        <v>1</v>
      </c>
      <c r="L185" s="137"/>
      <c r="M185" s="141"/>
      <c r="T185" s="142"/>
      <c r="AT185" s="139" t="s">
        <v>175</v>
      </c>
      <c r="AU185" s="139" t="s">
        <v>78</v>
      </c>
      <c r="AV185" s="12" t="s">
        <v>77</v>
      </c>
      <c r="AW185" s="12" t="s">
        <v>27</v>
      </c>
      <c r="AX185" s="12" t="s">
        <v>70</v>
      </c>
      <c r="AY185" s="139" t="s">
        <v>122</v>
      </c>
    </row>
    <row r="186" spans="2:65" s="13" customFormat="1">
      <c r="B186" s="143"/>
      <c r="D186" s="138" t="s">
        <v>175</v>
      </c>
      <c r="E186" s="144" t="s">
        <v>1</v>
      </c>
      <c r="F186" s="145" t="s">
        <v>240</v>
      </c>
      <c r="H186" s="146">
        <v>-416.02</v>
      </c>
      <c r="L186" s="143"/>
      <c r="M186" s="147"/>
      <c r="T186" s="148"/>
      <c r="AT186" s="144" t="s">
        <v>175</v>
      </c>
      <c r="AU186" s="144" t="s">
        <v>78</v>
      </c>
      <c r="AV186" s="13" t="s">
        <v>78</v>
      </c>
      <c r="AW186" s="13" t="s">
        <v>27</v>
      </c>
      <c r="AX186" s="13" t="s">
        <v>70</v>
      </c>
      <c r="AY186" s="144" t="s">
        <v>122</v>
      </c>
    </row>
    <row r="187" spans="2:65" s="14" customFormat="1">
      <c r="B187" s="149"/>
      <c r="D187" s="138" t="s">
        <v>175</v>
      </c>
      <c r="E187" s="150" t="s">
        <v>1</v>
      </c>
      <c r="F187" s="151" t="s">
        <v>180</v>
      </c>
      <c r="H187" s="152">
        <v>-416.02</v>
      </c>
      <c r="L187" s="149"/>
      <c r="M187" s="153"/>
      <c r="T187" s="154"/>
      <c r="AT187" s="150" t="s">
        <v>175</v>
      </c>
      <c r="AU187" s="150" t="s">
        <v>78</v>
      </c>
      <c r="AV187" s="14" t="s">
        <v>128</v>
      </c>
      <c r="AW187" s="14" t="s">
        <v>27</v>
      </c>
      <c r="AX187" s="14" t="s">
        <v>77</v>
      </c>
      <c r="AY187" s="150" t="s">
        <v>122</v>
      </c>
    </row>
    <row r="188" spans="2:65" s="1" customFormat="1" ht="24.15" customHeight="1">
      <c r="B188" s="124"/>
      <c r="C188" s="125" t="s">
        <v>241</v>
      </c>
      <c r="D188" s="125" t="s">
        <v>124</v>
      </c>
      <c r="E188" s="126" t="s">
        <v>242</v>
      </c>
      <c r="F188" s="127" t="s">
        <v>243</v>
      </c>
      <c r="G188" s="128" t="s">
        <v>127</v>
      </c>
      <c r="H188" s="129">
        <v>-390.31</v>
      </c>
      <c r="I188" s="130">
        <v>2270</v>
      </c>
      <c r="J188" s="130">
        <f>ROUND(I188*H188,2)</f>
        <v>-886003.7</v>
      </c>
      <c r="K188" s="127" t="s">
        <v>1</v>
      </c>
      <c r="L188" s="29"/>
      <c r="M188" s="131" t="s">
        <v>1</v>
      </c>
      <c r="N188" s="132" t="s">
        <v>35</v>
      </c>
      <c r="O188" s="133">
        <v>0</v>
      </c>
      <c r="P188" s="133">
        <f>O188*H188</f>
        <v>0</v>
      </c>
      <c r="Q188" s="133">
        <v>0</v>
      </c>
      <c r="R188" s="133">
        <f>Q188*H188</f>
        <v>0</v>
      </c>
      <c r="S188" s="133">
        <v>0</v>
      </c>
      <c r="T188" s="134">
        <f>S188*H188</f>
        <v>0</v>
      </c>
      <c r="AR188" s="135" t="s">
        <v>128</v>
      </c>
      <c r="AT188" s="135" t="s">
        <v>124</v>
      </c>
      <c r="AU188" s="135" t="s">
        <v>78</v>
      </c>
      <c r="AY188" s="17" t="s">
        <v>122</v>
      </c>
      <c r="BE188" s="136">
        <f>IF(N188="základní",J188,0)</f>
        <v>-886003.7</v>
      </c>
      <c r="BF188" s="136">
        <f>IF(N188="snížená",J188,0)</f>
        <v>0</v>
      </c>
      <c r="BG188" s="136">
        <f>IF(N188="zákl. přenesená",J188,0)</f>
        <v>0</v>
      </c>
      <c r="BH188" s="136">
        <f>IF(N188="sníž. přenesená",J188,0)</f>
        <v>0</v>
      </c>
      <c r="BI188" s="136">
        <f>IF(N188="nulová",J188,0)</f>
        <v>0</v>
      </c>
      <c r="BJ188" s="17" t="s">
        <v>77</v>
      </c>
      <c r="BK188" s="136">
        <f>ROUND(I188*H188,2)</f>
        <v>-886003.7</v>
      </c>
      <c r="BL188" s="17" t="s">
        <v>128</v>
      </c>
      <c r="BM188" s="135" t="s">
        <v>244</v>
      </c>
    </row>
    <row r="189" spans="2:65" s="12" customFormat="1">
      <c r="B189" s="137"/>
      <c r="D189" s="138" t="s">
        <v>175</v>
      </c>
      <c r="E189" s="139" t="s">
        <v>1</v>
      </c>
      <c r="F189" s="140" t="s">
        <v>176</v>
      </c>
      <c r="H189" s="139" t="s">
        <v>1</v>
      </c>
      <c r="L189" s="137"/>
      <c r="M189" s="141"/>
      <c r="T189" s="142"/>
      <c r="AT189" s="139" t="s">
        <v>175</v>
      </c>
      <c r="AU189" s="139" t="s">
        <v>78</v>
      </c>
      <c r="AV189" s="12" t="s">
        <v>77</v>
      </c>
      <c r="AW189" s="12" t="s">
        <v>27</v>
      </c>
      <c r="AX189" s="12" t="s">
        <v>70</v>
      </c>
      <c r="AY189" s="139" t="s">
        <v>122</v>
      </c>
    </row>
    <row r="190" spans="2:65" s="12" customFormat="1">
      <c r="B190" s="137"/>
      <c r="D190" s="138" t="s">
        <v>175</v>
      </c>
      <c r="E190" s="139" t="s">
        <v>1</v>
      </c>
      <c r="F190" s="140" t="s">
        <v>239</v>
      </c>
      <c r="H190" s="139" t="s">
        <v>1</v>
      </c>
      <c r="L190" s="137"/>
      <c r="M190" s="141"/>
      <c r="T190" s="142"/>
      <c r="AT190" s="139" t="s">
        <v>175</v>
      </c>
      <c r="AU190" s="139" t="s">
        <v>78</v>
      </c>
      <c r="AV190" s="12" t="s">
        <v>77</v>
      </c>
      <c r="AW190" s="12" t="s">
        <v>27</v>
      </c>
      <c r="AX190" s="12" t="s">
        <v>70</v>
      </c>
      <c r="AY190" s="139" t="s">
        <v>122</v>
      </c>
    </row>
    <row r="191" spans="2:65" s="13" customFormat="1">
      <c r="B191" s="143"/>
      <c r="D191" s="138" t="s">
        <v>175</v>
      </c>
      <c r="E191" s="144" t="s">
        <v>1</v>
      </c>
      <c r="F191" s="145" t="s">
        <v>245</v>
      </c>
      <c r="H191" s="146">
        <v>-390.31</v>
      </c>
      <c r="L191" s="143"/>
      <c r="M191" s="147"/>
      <c r="T191" s="148"/>
      <c r="AT191" s="144" t="s">
        <v>175</v>
      </c>
      <c r="AU191" s="144" t="s">
        <v>78</v>
      </c>
      <c r="AV191" s="13" t="s">
        <v>78</v>
      </c>
      <c r="AW191" s="13" t="s">
        <v>27</v>
      </c>
      <c r="AX191" s="13" t="s">
        <v>70</v>
      </c>
      <c r="AY191" s="144" t="s">
        <v>122</v>
      </c>
    </row>
    <row r="192" spans="2:65" s="14" customFormat="1">
      <c r="B192" s="149"/>
      <c r="D192" s="138" t="s">
        <v>175</v>
      </c>
      <c r="E192" s="150" t="s">
        <v>1</v>
      </c>
      <c r="F192" s="151" t="s">
        <v>180</v>
      </c>
      <c r="H192" s="152">
        <v>-390.31</v>
      </c>
      <c r="L192" s="149"/>
      <c r="M192" s="153"/>
      <c r="T192" s="154"/>
      <c r="AT192" s="150" t="s">
        <v>175</v>
      </c>
      <c r="AU192" s="150" t="s">
        <v>78</v>
      </c>
      <c r="AV192" s="14" t="s">
        <v>128</v>
      </c>
      <c r="AW192" s="14" t="s">
        <v>27</v>
      </c>
      <c r="AX192" s="14" t="s">
        <v>77</v>
      </c>
      <c r="AY192" s="150" t="s">
        <v>122</v>
      </c>
    </row>
    <row r="193" spans="2:65" s="1" customFormat="1" ht="16.5" customHeight="1">
      <c r="B193" s="124"/>
      <c r="C193" s="155" t="s">
        <v>246</v>
      </c>
      <c r="D193" s="155" t="s">
        <v>199</v>
      </c>
      <c r="E193" s="156" t="s">
        <v>247</v>
      </c>
      <c r="F193" s="157" t="s">
        <v>248</v>
      </c>
      <c r="G193" s="158" t="s">
        <v>249</v>
      </c>
      <c r="H193" s="159">
        <v>-67.706999999999994</v>
      </c>
      <c r="I193" s="160">
        <v>20020</v>
      </c>
      <c r="J193" s="160">
        <f>ROUND(I193*H193,2)</f>
        <v>-1355494.14</v>
      </c>
      <c r="K193" s="157" t="s">
        <v>1</v>
      </c>
      <c r="L193" s="161"/>
      <c r="M193" s="162" t="s">
        <v>1</v>
      </c>
      <c r="N193" s="163" t="s">
        <v>35</v>
      </c>
      <c r="O193" s="133">
        <v>0</v>
      </c>
      <c r="P193" s="133">
        <f>O193*H193</f>
        <v>0</v>
      </c>
      <c r="Q193" s="133">
        <v>0</v>
      </c>
      <c r="R193" s="133">
        <f>Q193*H193</f>
        <v>0</v>
      </c>
      <c r="S193" s="133">
        <v>0</v>
      </c>
      <c r="T193" s="134">
        <f>S193*H193</f>
        <v>0</v>
      </c>
      <c r="AR193" s="135" t="s">
        <v>155</v>
      </c>
      <c r="AT193" s="135" t="s">
        <v>199</v>
      </c>
      <c r="AU193" s="135" t="s">
        <v>78</v>
      </c>
      <c r="AY193" s="17" t="s">
        <v>122</v>
      </c>
      <c r="BE193" s="136">
        <f>IF(N193="základní",J193,0)</f>
        <v>-1355494.14</v>
      </c>
      <c r="BF193" s="136">
        <f>IF(N193="snížená",J193,0)</f>
        <v>0</v>
      </c>
      <c r="BG193" s="136">
        <f>IF(N193="zákl. přenesená",J193,0)</f>
        <v>0</v>
      </c>
      <c r="BH193" s="136">
        <f>IF(N193="sníž. přenesená",J193,0)</f>
        <v>0</v>
      </c>
      <c r="BI193" s="136">
        <f>IF(N193="nulová",J193,0)</f>
        <v>0</v>
      </c>
      <c r="BJ193" s="17" t="s">
        <v>77</v>
      </c>
      <c r="BK193" s="136">
        <f>ROUND(I193*H193,2)</f>
        <v>-1355494.14</v>
      </c>
      <c r="BL193" s="17" t="s">
        <v>128</v>
      </c>
      <c r="BM193" s="135" t="s">
        <v>250</v>
      </c>
    </row>
    <row r="194" spans="2:65" s="13" customFormat="1" ht="30.6">
      <c r="B194" s="143"/>
      <c r="D194" s="138" t="s">
        <v>175</v>
      </c>
      <c r="E194" s="144" t="s">
        <v>1</v>
      </c>
      <c r="F194" s="145" t="s">
        <v>251</v>
      </c>
      <c r="H194" s="146">
        <v>-67.706999999999994</v>
      </c>
      <c r="L194" s="143"/>
      <c r="M194" s="147"/>
      <c r="T194" s="148"/>
      <c r="AT194" s="144" t="s">
        <v>175</v>
      </c>
      <c r="AU194" s="144" t="s">
        <v>78</v>
      </c>
      <c r="AV194" s="13" t="s">
        <v>78</v>
      </c>
      <c r="AW194" s="13" t="s">
        <v>27</v>
      </c>
      <c r="AX194" s="13" t="s">
        <v>70</v>
      </c>
      <c r="AY194" s="144" t="s">
        <v>122</v>
      </c>
    </row>
    <row r="195" spans="2:65" s="14" customFormat="1">
      <c r="B195" s="149"/>
      <c r="D195" s="138" t="s">
        <v>175</v>
      </c>
      <c r="E195" s="150" t="s">
        <v>1</v>
      </c>
      <c r="F195" s="151" t="s">
        <v>180</v>
      </c>
      <c r="H195" s="152">
        <v>-67.706999999999994</v>
      </c>
      <c r="L195" s="149"/>
      <c r="M195" s="153"/>
      <c r="T195" s="154"/>
      <c r="AT195" s="150" t="s">
        <v>175</v>
      </c>
      <c r="AU195" s="150" t="s">
        <v>78</v>
      </c>
      <c r="AV195" s="14" t="s">
        <v>128</v>
      </c>
      <c r="AW195" s="14" t="s">
        <v>27</v>
      </c>
      <c r="AX195" s="14" t="s">
        <v>77</v>
      </c>
      <c r="AY195" s="150" t="s">
        <v>122</v>
      </c>
    </row>
    <row r="196" spans="2:65" s="1" customFormat="1" ht="16.5" customHeight="1">
      <c r="B196" s="124"/>
      <c r="C196" s="125" t="s">
        <v>252</v>
      </c>
      <c r="D196" s="125" t="s">
        <v>124</v>
      </c>
      <c r="E196" s="126" t="s">
        <v>253</v>
      </c>
      <c r="F196" s="127" t="s">
        <v>254</v>
      </c>
      <c r="G196" s="128" t="s">
        <v>255</v>
      </c>
      <c r="H196" s="129">
        <v>-6373.44</v>
      </c>
      <c r="I196" s="130">
        <v>98</v>
      </c>
      <c r="J196" s="130">
        <f>ROUND(I196*H196,2)</f>
        <v>-624597.12</v>
      </c>
      <c r="K196" s="127" t="s">
        <v>1</v>
      </c>
      <c r="L196" s="29"/>
      <c r="M196" s="131" t="s">
        <v>1</v>
      </c>
      <c r="N196" s="132" t="s">
        <v>35</v>
      </c>
      <c r="O196" s="133">
        <v>0</v>
      </c>
      <c r="P196" s="133">
        <f>O196*H196</f>
        <v>0</v>
      </c>
      <c r="Q196" s="133">
        <v>0</v>
      </c>
      <c r="R196" s="133">
        <f>Q196*H196</f>
        <v>0</v>
      </c>
      <c r="S196" s="133">
        <v>0</v>
      </c>
      <c r="T196" s="134">
        <f>S196*H196</f>
        <v>0</v>
      </c>
      <c r="AR196" s="135" t="s">
        <v>128</v>
      </c>
      <c r="AT196" s="135" t="s">
        <v>124</v>
      </c>
      <c r="AU196" s="135" t="s">
        <v>78</v>
      </c>
      <c r="AY196" s="17" t="s">
        <v>122</v>
      </c>
      <c r="BE196" s="136">
        <f>IF(N196="základní",J196,0)</f>
        <v>-624597.12</v>
      </c>
      <c r="BF196" s="136">
        <f>IF(N196="snížená",J196,0)</f>
        <v>0</v>
      </c>
      <c r="BG196" s="136">
        <f>IF(N196="zákl. přenesená",J196,0)</f>
        <v>0</v>
      </c>
      <c r="BH196" s="136">
        <f>IF(N196="sníž. přenesená",J196,0)</f>
        <v>0</v>
      </c>
      <c r="BI196" s="136">
        <f>IF(N196="nulová",J196,0)</f>
        <v>0</v>
      </c>
      <c r="BJ196" s="17" t="s">
        <v>77</v>
      </c>
      <c r="BK196" s="136">
        <f>ROUND(I196*H196,2)</f>
        <v>-624597.12</v>
      </c>
      <c r="BL196" s="17" t="s">
        <v>128</v>
      </c>
      <c r="BM196" s="135" t="s">
        <v>256</v>
      </c>
    </row>
    <row r="197" spans="2:65" s="12" customFormat="1">
      <c r="B197" s="137"/>
      <c r="D197" s="138" t="s">
        <v>175</v>
      </c>
      <c r="E197" s="139" t="s">
        <v>1</v>
      </c>
      <c r="F197" s="140" t="s">
        <v>176</v>
      </c>
      <c r="H197" s="139" t="s">
        <v>1</v>
      </c>
      <c r="L197" s="137"/>
      <c r="M197" s="141"/>
      <c r="T197" s="142"/>
      <c r="AT197" s="139" t="s">
        <v>175</v>
      </c>
      <c r="AU197" s="139" t="s">
        <v>78</v>
      </c>
      <c r="AV197" s="12" t="s">
        <v>77</v>
      </c>
      <c r="AW197" s="12" t="s">
        <v>27</v>
      </c>
      <c r="AX197" s="12" t="s">
        <v>70</v>
      </c>
      <c r="AY197" s="139" t="s">
        <v>122</v>
      </c>
    </row>
    <row r="198" spans="2:65" s="12" customFormat="1">
      <c r="B198" s="137"/>
      <c r="D198" s="138" t="s">
        <v>175</v>
      </c>
      <c r="E198" s="139" t="s">
        <v>1</v>
      </c>
      <c r="F198" s="140" t="s">
        <v>257</v>
      </c>
      <c r="H198" s="139" t="s">
        <v>1</v>
      </c>
      <c r="L198" s="137"/>
      <c r="M198" s="141"/>
      <c r="T198" s="142"/>
      <c r="AT198" s="139" t="s">
        <v>175</v>
      </c>
      <c r="AU198" s="139" t="s">
        <v>78</v>
      </c>
      <c r="AV198" s="12" t="s">
        <v>77</v>
      </c>
      <c r="AW198" s="12" t="s">
        <v>27</v>
      </c>
      <c r="AX198" s="12" t="s">
        <v>70</v>
      </c>
      <c r="AY198" s="139" t="s">
        <v>122</v>
      </c>
    </row>
    <row r="199" spans="2:65" s="13" customFormat="1">
      <c r="B199" s="143"/>
      <c r="D199" s="138" t="s">
        <v>175</v>
      </c>
      <c r="E199" s="144" t="s">
        <v>1</v>
      </c>
      <c r="F199" s="145" t="s">
        <v>949</v>
      </c>
      <c r="H199" s="146">
        <v>5100.32</v>
      </c>
      <c r="L199" s="143"/>
      <c r="M199" s="147"/>
      <c r="T199" s="148"/>
      <c r="AT199" s="144" t="s">
        <v>175</v>
      </c>
      <c r="AU199" s="144" t="s">
        <v>78</v>
      </c>
      <c r="AV199" s="13" t="s">
        <v>78</v>
      </c>
      <c r="AW199" s="13" t="s">
        <v>27</v>
      </c>
      <c r="AX199" s="13" t="s">
        <v>70</v>
      </c>
      <c r="AY199" s="144" t="s">
        <v>122</v>
      </c>
    </row>
    <row r="200" spans="2:65" s="13" customFormat="1">
      <c r="B200" s="143"/>
      <c r="D200" s="138" t="s">
        <v>175</v>
      </c>
      <c r="E200" s="144" t="s">
        <v>1</v>
      </c>
      <c r="F200" s="145" t="s">
        <v>950</v>
      </c>
      <c r="H200" s="146">
        <v>1273.1199999999999</v>
      </c>
      <c r="L200" s="143"/>
      <c r="M200" s="147"/>
      <c r="T200" s="148"/>
      <c r="AT200" s="144" t="s">
        <v>175</v>
      </c>
      <c r="AU200" s="144" t="s">
        <v>78</v>
      </c>
      <c r="AV200" s="13" t="s">
        <v>78</v>
      </c>
      <c r="AW200" s="13" t="s">
        <v>27</v>
      </c>
      <c r="AX200" s="13" t="s">
        <v>70</v>
      </c>
      <c r="AY200" s="144" t="s">
        <v>122</v>
      </c>
    </row>
    <row r="201" spans="2:65" s="14" customFormat="1">
      <c r="B201" s="149"/>
      <c r="D201" s="138" t="s">
        <v>175</v>
      </c>
      <c r="E201" s="150" t="s">
        <v>1</v>
      </c>
      <c r="F201" s="151" t="s">
        <v>180</v>
      </c>
      <c r="H201" s="152">
        <v>6373.44</v>
      </c>
      <c r="L201" s="149"/>
      <c r="M201" s="153"/>
      <c r="T201" s="154"/>
      <c r="AT201" s="150" t="s">
        <v>175</v>
      </c>
      <c r="AU201" s="150" t="s">
        <v>78</v>
      </c>
      <c r="AV201" s="14" t="s">
        <v>128</v>
      </c>
      <c r="AW201" s="14" t="s">
        <v>27</v>
      </c>
      <c r="AX201" s="14" t="s">
        <v>77</v>
      </c>
      <c r="AY201" s="150" t="s">
        <v>122</v>
      </c>
    </row>
    <row r="202" spans="2:65" s="13" customFormat="1">
      <c r="B202" s="143"/>
      <c r="D202" s="138" t="s">
        <v>175</v>
      </c>
      <c r="F202" s="145" t="s">
        <v>951</v>
      </c>
      <c r="H202" s="146">
        <v>-6373.44</v>
      </c>
      <c r="L202" s="143"/>
      <c r="M202" s="147"/>
      <c r="T202" s="148"/>
      <c r="AT202" s="144" t="s">
        <v>175</v>
      </c>
      <c r="AU202" s="144" t="s">
        <v>78</v>
      </c>
      <c r="AV202" s="13" t="s">
        <v>78</v>
      </c>
      <c r="AW202" s="13" t="s">
        <v>3</v>
      </c>
      <c r="AX202" s="13" t="s">
        <v>77</v>
      </c>
      <c r="AY202" s="144" t="s">
        <v>122</v>
      </c>
    </row>
    <row r="203" spans="2:65" s="1" customFormat="1" ht="21.75" customHeight="1">
      <c r="B203" s="124"/>
      <c r="C203" s="155" t="s">
        <v>258</v>
      </c>
      <c r="D203" s="155" t="s">
        <v>199</v>
      </c>
      <c r="E203" s="156" t="s">
        <v>259</v>
      </c>
      <c r="F203" s="157" t="s">
        <v>260</v>
      </c>
      <c r="G203" s="158" t="s">
        <v>249</v>
      </c>
      <c r="H203" s="159">
        <v>-1.4</v>
      </c>
      <c r="I203" s="160">
        <v>33900</v>
      </c>
      <c r="J203" s="160">
        <f>ROUND(I203*H203,2)</f>
        <v>-47460</v>
      </c>
      <c r="K203" s="157" t="s">
        <v>1</v>
      </c>
      <c r="L203" s="161"/>
      <c r="M203" s="162" t="s">
        <v>1</v>
      </c>
      <c r="N203" s="163" t="s">
        <v>35</v>
      </c>
      <c r="O203" s="133">
        <v>0</v>
      </c>
      <c r="P203" s="133">
        <f>O203*H203</f>
        <v>0</v>
      </c>
      <c r="Q203" s="133">
        <v>0</v>
      </c>
      <c r="R203" s="133">
        <f>Q203*H203</f>
        <v>0</v>
      </c>
      <c r="S203" s="133">
        <v>0</v>
      </c>
      <c r="T203" s="134">
        <f>S203*H203</f>
        <v>0</v>
      </c>
      <c r="AR203" s="135" t="s">
        <v>155</v>
      </c>
      <c r="AT203" s="135" t="s">
        <v>199</v>
      </c>
      <c r="AU203" s="135" t="s">
        <v>78</v>
      </c>
      <c r="AY203" s="17" t="s">
        <v>122</v>
      </c>
      <c r="BE203" s="136">
        <f>IF(N203="základní",J203,0)</f>
        <v>-47460</v>
      </c>
      <c r="BF203" s="136">
        <f>IF(N203="snížená",J203,0)</f>
        <v>0</v>
      </c>
      <c r="BG203" s="136">
        <f>IF(N203="zákl. přenesená",J203,0)</f>
        <v>0</v>
      </c>
      <c r="BH203" s="136">
        <f>IF(N203="sníž. přenesená",J203,0)</f>
        <v>0</v>
      </c>
      <c r="BI203" s="136">
        <f>IF(N203="nulová",J203,0)</f>
        <v>0</v>
      </c>
      <c r="BJ203" s="17" t="s">
        <v>77</v>
      </c>
      <c r="BK203" s="136">
        <f>ROUND(I203*H203,2)</f>
        <v>-47460</v>
      </c>
      <c r="BL203" s="17" t="s">
        <v>128</v>
      </c>
      <c r="BM203" s="135" t="s">
        <v>261</v>
      </c>
    </row>
    <row r="204" spans="2:65" s="13" customFormat="1">
      <c r="B204" s="143"/>
      <c r="D204" s="138" t="s">
        <v>175</v>
      </c>
      <c r="E204" s="144" t="s">
        <v>1</v>
      </c>
      <c r="F204" s="145" t="s">
        <v>952</v>
      </c>
      <c r="H204" s="146">
        <v>1.2729999999999999</v>
      </c>
      <c r="L204" s="143"/>
      <c r="M204" s="147"/>
      <c r="T204" s="148"/>
      <c r="AT204" s="144" t="s">
        <v>175</v>
      </c>
      <c r="AU204" s="144" t="s">
        <v>78</v>
      </c>
      <c r="AV204" s="13" t="s">
        <v>78</v>
      </c>
      <c r="AW204" s="13" t="s">
        <v>27</v>
      </c>
      <c r="AX204" s="13" t="s">
        <v>70</v>
      </c>
      <c r="AY204" s="144" t="s">
        <v>122</v>
      </c>
    </row>
    <row r="205" spans="2:65" s="14" customFormat="1">
      <c r="B205" s="149"/>
      <c r="D205" s="138" t="s">
        <v>175</v>
      </c>
      <c r="E205" s="150" t="s">
        <v>1</v>
      </c>
      <c r="F205" s="151" t="s">
        <v>180</v>
      </c>
      <c r="H205" s="152">
        <v>1.2729999999999999</v>
      </c>
      <c r="L205" s="149"/>
      <c r="M205" s="153"/>
      <c r="T205" s="154"/>
      <c r="AT205" s="150" t="s">
        <v>175</v>
      </c>
      <c r="AU205" s="150" t="s">
        <v>78</v>
      </c>
      <c r="AV205" s="14" t="s">
        <v>128</v>
      </c>
      <c r="AW205" s="14" t="s">
        <v>27</v>
      </c>
      <c r="AX205" s="14" t="s">
        <v>70</v>
      </c>
      <c r="AY205" s="150" t="s">
        <v>122</v>
      </c>
    </row>
    <row r="206" spans="2:65" s="13" customFormat="1">
      <c r="B206" s="143"/>
      <c r="D206" s="138" t="s">
        <v>175</v>
      </c>
      <c r="E206" s="144" t="s">
        <v>1</v>
      </c>
      <c r="F206" s="145" t="s">
        <v>953</v>
      </c>
      <c r="H206" s="146">
        <v>1.4</v>
      </c>
      <c r="L206" s="143"/>
      <c r="M206" s="147"/>
      <c r="T206" s="148"/>
      <c r="AT206" s="144" t="s">
        <v>175</v>
      </c>
      <c r="AU206" s="144" t="s">
        <v>78</v>
      </c>
      <c r="AV206" s="13" t="s">
        <v>78</v>
      </c>
      <c r="AW206" s="13" t="s">
        <v>27</v>
      </c>
      <c r="AX206" s="13" t="s">
        <v>70</v>
      </c>
      <c r="AY206" s="144" t="s">
        <v>122</v>
      </c>
    </row>
    <row r="207" spans="2:65" s="14" customFormat="1">
      <c r="B207" s="149"/>
      <c r="D207" s="138" t="s">
        <v>175</v>
      </c>
      <c r="E207" s="150" t="s">
        <v>1</v>
      </c>
      <c r="F207" s="151" t="s">
        <v>180</v>
      </c>
      <c r="H207" s="152">
        <v>1.4</v>
      </c>
      <c r="L207" s="149"/>
      <c r="M207" s="153"/>
      <c r="T207" s="154"/>
      <c r="AT207" s="150" t="s">
        <v>175</v>
      </c>
      <c r="AU207" s="150" t="s">
        <v>78</v>
      </c>
      <c r="AV207" s="14" t="s">
        <v>128</v>
      </c>
      <c r="AW207" s="14" t="s">
        <v>27</v>
      </c>
      <c r="AX207" s="14" t="s">
        <v>77</v>
      </c>
      <c r="AY207" s="150" t="s">
        <v>122</v>
      </c>
    </row>
    <row r="208" spans="2:65" s="13" customFormat="1">
      <c r="B208" s="143"/>
      <c r="D208" s="138" t="s">
        <v>175</v>
      </c>
      <c r="F208" s="145" t="s">
        <v>954</v>
      </c>
      <c r="H208" s="146">
        <v>-1.4</v>
      </c>
      <c r="L208" s="143"/>
      <c r="M208" s="147"/>
      <c r="T208" s="148"/>
      <c r="AT208" s="144" t="s">
        <v>175</v>
      </c>
      <c r="AU208" s="144" t="s">
        <v>78</v>
      </c>
      <c r="AV208" s="13" t="s">
        <v>78</v>
      </c>
      <c r="AW208" s="13" t="s">
        <v>3</v>
      </c>
      <c r="AX208" s="13" t="s">
        <v>77</v>
      </c>
      <c r="AY208" s="144" t="s">
        <v>122</v>
      </c>
    </row>
    <row r="209" spans="2:65" s="1" customFormat="1" ht="21.75" customHeight="1">
      <c r="B209" s="124"/>
      <c r="C209" s="155" t="s">
        <v>262</v>
      </c>
      <c r="D209" s="155" t="s">
        <v>199</v>
      </c>
      <c r="E209" s="156" t="s">
        <v>263</v>
      </c>
      <c r="F209" s="157" t="s">
        <v>264</v>
      </c>
      <c r="G209" s="158" t="s">
        <v>249</v>
      </c>
      <c r="H209" s="159">
        <v>-5.61</v>
      </c>
      <c r="I209" s="160">
        <v>34700</v>
      </c>
      <c r="J209" s="160">
        <f>ROUND(I209*H209,2)</f>
        <v>-194667</v>
      </c>
      <c r="K209" s="157" t="s">
        <v>1</v>
      </c>
      <c r="L209" s="161"/>
      <c r="M209" s="162" t="s">
        <v>1</v>
      </c>
      <c r="N209" s="163" t="s">
        <v>35</v>
      </c>
      <c r="O209" s="133">
        <v>0</v>
      </c>
      <c r="P209" s="133">
        <f>O209*H209</f>
        <v>0</v>
      </c>
      <c r="Q209" s="133">
        <v>0</v>
      </c>
      <c r="R209" s="133">
        <f>Q209*H209</f>
        <v>0</v>
      </c>
      <c r="S209" s="133">
        <v>0</v>
      </c>
      <c r="T209" s="134">
        <f>S209*H209</f>
        <v>0</v>
      </c>
      <c r="AR209" s="135" t="s">
        <v>155</v>
      </c>
      <c r="AT209" s="135" t="s">
        <v>199</v>
      </c>
      <c r="AU209" s="135" t="s">
        <v>78</v>
      </c>
      <c r="AY209" s="17" t="s">
        <v>122</v>
      </c>
      <c r="BE209" s="136">
        <f>IF(N209="základní",J209,0)</f>
        <v>-194667</v>
      </c>
      <c r="BF209" s="136">
        <f>IF(N209="snížená",J209,0)</f>
        <v>0</v>
      </c>
      <c r="BG209" s="136">
        <f>IF(N209="zákl. přenesená",J209,0)</f>
        <v>0</v>
      </c>
      <c r="BH209" s="136">
        <f>IF(N209="sníž. přenesená",J209,0)</f>
        <v>0</v>
      </c>
      <c r="BI209" s="136">
        <f>IF(N209="nulová",J209,0)</f>
        <v>0</v>
      </c>
      <c r="BJ209" s="17" t="s">
        <v>77</v>
      </c>
      <c r="BK209" s="136">
        <f>ROUND(I209*H209,2)</f>
        <v>-194667</v>
      </c>
      <c r="BL209" s="17" t="s">
        <v>128</v>
      </c>
      <c r="BM209" s="135" t="s">
        <v>265</v>
      </c>
    </row>
    <row r="210" spans="2:65" s="13" customFormat="1">
      <c r="B210" s="143"/>
      <c r="D210" s="138" t="s">
        <v>175</v>
      </c>
      <c r="E210" s="144" t="s">
        <v>1</v>
      </c>
      <c r="F210" s="145" t="s">
        <v>955</v>
      </c>
      <c r="H210" s="146">
        <v>5.0999999999999996</v>
      </c>
      <c r="L210" s="143"/>
      <c r="M210" s="147"/>
      <c r="T210" s="148"/>
      <c r="AT210" s="144" t="s">
        <v>175</v>
      </c>
      <c r="AU210" s="144" t="s">
        <v>78</v>
      </c>
      <c r="AV210" s="13" t="s">
        <v>78</v>
      </c>
      <c r="AW210" s="13" t="s">
        <v>27</v>
      </c>
      <c r="AX210" s="13" t="s">
        <v>70</v>
      </c>
      <c r="AY210" s="144" t="s">
        <v>122</v>
      </c>
    </row>
    <row r="211" spans="2:65" s="14" customFormat="1">
      <c r="B211" s="149"/>
      <c r="D211" s="138" t="s">
        <v>175</v>
      </c>
      <c r="E211" s="150" t="s">
        <v>1</v>
      </c>
      <c r="F211" s="151" t="s">
        <v>180</v>
      </c>
      <c r="H211" s="152">
        <v>5.0999999999999996</v>
      </c>
      <c r="L211" s="149"/>
      <c r="M211" s="153"/>
      <c r="T211" s="154"/>
      <c r="AT211" s="150" t="s">
        <v>175</v>
      </c>
      <c r="AU211" s="150" t="s">
        <v>78</v>
      </c>
      <c r="AV211" s="14" t="s">
        <v>128</v>
      </c>
      <c r="AW211" s="14" t="s">
        <v>27</v>
      </c>
      <c r="AX211" s="14" t="s">
        <v>70</v>
      </c>
      <c r="AY211" s="150" t="s">
        <v>122</v>
      </c>
    </row>
    <row r="212" spans="2:65" s="13" customFormat="1">
      <c r="B212" s="143"/>
      <c r="D212" s="138" t="s">
        <v>175</v>
      </c>
      <c r="E212" s="144" t="s">
        <v>1</v>
      </c>
      <c r="F212" s="145" t="s">
        <v>956</v>
      </c>
      <c r="H212" s="146">
        <v>5.61</v>
      </c>
      <c r="L212" s="143"/>
      <c r="M212" s="147"/>
      <c r="T212" s="148"/>
      <c r="AT212" s="144" t="s">
        <v>175</v>
      </c>
      <c r="AU212" s="144" t="s">
        <v>78</v>
      </c>
      <c r="AV212" s="13" t="s">
        <v>78</v>
      </c>
      <c r="AW212" s="13" t="s">
        <v>27</v>
      </c>
      <c r="AX212" s="13" t="s">
        <v>70</v>
      </c>
      <c r="AY212" s="144" t="s">
        <v>122</v>
      </c>
    </row>
    <row r="213" spans="2:65" s="14" customFormat="1">
      <c r="B213" s="149"/>
      <c r="D213" s="138" t="s">
        <v>175</v>
      </c>
      <c r="E213" s="150" t="s">
        <v>1</v>
      </c>
      <c r="F213" s="151" t="s">
        <v>180</v>
      </c>
      <c r="H213" s="152">
        <v>5.61</v>
      </c>
      <c r="L213" s="149"/>
      <c r="M213" s="153"/>
      <c r="T213" s="154"/>
      <c r="AT213" s="150" t="s">
        <v>175</v>
      </c>
      <c r="AU213" s="150" t="s">
        <v>78</v>
      </c>
      <c r="AV213" s="14" t="s">
        <v>128</v>
      </c>
      <c r="AW213" s="14" t="s">
        <v>27</v>
      </c>
      <c r="AX213" s="14" t="s">
        <v>77</v>
      </c>
      <c r="AY213" s="150" t="s">
        <v>122</v>
      </c>
    </row>
    <row r="214" spans="2:65" s="13" customFormat="1">
      <c r="B214" s="143"/>
      <c r="D214" s="138" t="s">
        <v>175</v>
      </c>
      <c r="F214" s="145" t="s">
        <v>957</v>
      </c>
      <c r="H214" s="146">
        <v>-5.61</v>
      </c>
      <c r="L214" s="143"/>
      <c r="M214" s="147"/>
      <c r="T214" s="148"/>
      <c r="AT214" s="144" t="s">
        <v>175</v>
      </c>
      <c r="AU214" s="144" t="s">
        <v>78</v>
      </c>
      <c r="AV214" s="13" t="s">
        <v>78</v>
      </c>
      <c r="AW214" s="13" t="s">
        <v>3</v>
      </c>
      <c r="AX214" s="13" t="s">
        <v>77</v>
      </c>
      <c r="AY214" s="144" t="s">
        <v>122</v>
      </c>
    </row>
    <row r="215" spans="2:65" s="1" customFormat="1" ht="33" customHeight="1">
      <c r="B215" s="124"/>
      <c r="C215" s="125" t="s">
        <v>266</v>
      </c>
      <c r="D215" s="125" t="s">
        <v>124</v>
      </c>
      <c r="E215" s="126" t="s">
        <v>267</v>
      </c>
      <c r="F215" s="127" t="s">
        <v>268</v>
      </c>
      <c r="G215" s="128" t="s">
        <v>162</v>
      </c>
      <c r="H215" s="129">
        <v>0</v>
      </c>
      <c r="I215" s="130">
        <v>141</v>
      </c>
      <c r="J215" s="130">
        <f>ROUND(I215*H215,2)</f>
        <v>0</v>
      </c>
      <c r="K215" s="127" t="s">
        <v>1</v>
      </c>
      <c r="L215" s="29"/>
      <c r="M215" s="131" t="s">
        <v>1</v>
      </c>
      <c r="N215" s="132" t="s">
        <v>35</v>
      </c>
      <c r="O215" s="133">
        <v>0</v>
      </c>
      <c r="P215" s="133">
        <f>O215*H215</f>
        <v>0</v>
      </c>
      <c r="Q215" s="133">
        <v>0</v>
      </c>
      <c r="R215" s="133">
        <f>Q215*H215</f>
        <v>0</v>
      </c>
      <c r="S215" s="133">
        <v>0</v>
      </c>
      <c r="T215" s="134">
        <f>S215*H215</f>
        <v>0</v>
      </c>
      <c r="AR215" s="135" t="s">
        <v>128</v>
      </c>
      <c r="AT215" s="135" t="s">
        <v>124</v>
      </c>
      <c r="AU215" s="135" t="s">
        <v>78</v>
      </c>
      <c r="AY215" s="17" t="s">
        <v>122</v>
      </c>
      <c r="BE215" s="136">
        <f>IF(N215="základní",J215,0)</f>
        <v>0</v>
      </c>
      <c r="BF215" s="136">
        <f>IF(N215="snížená",J215,0)</f>
        <v>0</v>
      </c>
      <c r="BG215" s="136">
        <f>IF(N215="zákl. přenesená",J215,0)</f>
        <v>0</v>
      </c>
      <c r="BH215" s="136">
        <f>IF(N215="sníž. přenesená",J215,0)</f>
        <v>0</v>
      </c>
      <c r="BI215" s="136">
        <f>IF(N215="nulová",J215,0)</f>
        <v>0</v>
      </c>
      <c r="BJ215" s="17" t="s">
        <v>77</v>
      </c>
      <c r="BK215" s="136">
        <f>ROUND(I215*H215,2)</f>
        <v>0</v>
      </c>
      <c r="BL215" s="17" t="s">
        <v>128</v>
      </c>
      <c r="BM215" s="135" t="s">
        <v>269</v>
      </c>
    </row>
    <row r="216" spans="2:65" s="1" customFormat="1" ht="37.799999999999997" customHeight="1">
      <c r="B216" s="124"/>
      <c r="C216" s="125" t="s">
        <v>270</v>
      </c>
      <c r="D216" s="125" t="s">
        <v>124</v>
      </c>
      <c r="E216" s="126" t="s">
        <v>271</v>
      </c>
      <c r="F216" s="127" t="s">
        <v>272</v>
      </c>
      <c r="G216" s="128" t="s">
        <v>162</v>
      </c>
      <c r="H216" s="129">
        <v>4866.0479999999998</v>
      </c>
      <c r="I216" s="130">
        <v>88.2</v>
      </c>
      <c r="J216" s="130">
        <f>ROUND(I216*H216,2)</f>
        <v>429185.43</v>
      </c>
      <c r="K216" s="127" t="s">
        <v>1</v>
      </c>
      <c r="L216" s="29"/>
      <c r="M216" s="131" t="s">
        <v>1</v>
      </c>
      <c r="N216" s="132" t="s">
        <v>35</v>
      </c>
      <c r="O216" s="133">
        <v>0</v>
      </c>
      <c r="P216" s="133">
        <f>O216*H216</f>
        <v>0</v>
      </c>
      <c r="Q216" s="133">
        <v>0</v>
      </c>
      <c r="R216" s="133">
        <f>Q216*H216</f>
        <v>0</v>
      </c>
      <c r="S216" s="133">
        <v>0</v>
      </c>
      <c r="T216" s="134">
        <f>S216*H216</f>
        <v>0</v>
      </c>
      <c r="AR216" s="135" t="s">
        <v>128</v>
      </c>
      <c r="AT216" s="135" t="s">
        <v>124</v>
      </c>
      <c r="AU216" s="135" t="s">
        <v>78</v>
      </c>
      <c r="AY216" s="17" t="s">
        <v>122</v>
      </c>
      <c r="BE216" s="136">
        <f>IF(N216="základní",J216,0)</f>
        <v>429185.43</v>
      </c>
      <c r="BF216" s="136">
        <f>IF(N216="snížená",J216,0)</f>
        <v>0</v>
      </c>
      <c r="BG216" s="136">
        <f>IF(N216="zákl. přenesená",J216,0)</f>
        <v>0</v>
      </c>
      <c r="BH216" s="136">
        <f>IF(N216="sníž. přenesená",J216,0)</f>
        <v>0</v>
      </c>
      <c r="BI216" s="136">
        <f>IF(N216="nulová",J216,0)</f>
        <v>0</v>
      </c>
      <c r="BJ216" s="17" t="s">
        <v>77</v>
      </c>
      <c r="BK216" s="136">
        <f>ROUND(I216*H216,2)</f>
        <v>429185.43</v>
      </c>
      <c r="BL216" s="17" t="s">
        <v>128</v>
      </c>
      <c r="BM216" s="135" t="s">
        <v>273</v>
      </c>
    </row>
    <row r="217" spans="2:65" s="12" customFormat="1">
      <c r="B217" s="137"/>
      <c r="D217" s="138" t="s">
        <v>175</v>
      </c>
      <c r="E217" s="139" t="s">
        <v>1</v>
      </c>
      <c r="F217" s="140" t="s">
        <v>176</v>
      </c>
      <c r="H217" s="139" t="s">
        <v>1</v>
      </c>
      <c r="L217" s="137"/>
      <c r="M217" s="141"/>
      <c r="T217" s="142"/>
      <c r="AT217" s="139" t="s">
        <v>175</v>
      </c>
      <c r="AU217" s="139" t="s">
        <v>78</v>
      </c>
      <c r="AV217" s="12" t="s">
        <v>77</v>
      </c>
      <c r="AW217" s="12" t="s">
        <v>27</v>
      </c>
      <c r="AX217" s="12" t="s">
        <v>70</v>
      </c>
      <c r="AY217" s="139" t="s">
        <v>122</v>
      </c>
    </row>
    <row r="218" spans="2:65" s="13" customFormat="1">
      <c r="B218" s="143"/>
      <c r="D218" s="138" t="s">
        <v>175</v>
      </c>
      <c r="E218" s="144" t="s">
        <v>1</v>
      </c>
      <c r="F218" s="145" t="s">
        <v>274</v>
      </c>
      <c r="H218" s="146">
        <v>4866.0479999999998</v>
      </c>
      <c r="L218" s="143"/>
      <c r="M218" s="147"/>
      <c r="T218" s="148"/>
      <c r="AT218" s="144" t="s">
        <v>175</v>
      </c>
      <c r="AU218" s="144" t="s">
        <v>78</v>
      </c>
      <c r="AV218" s="13" t="s">
        <v>78</v>
      </c>
      <c r="AW218" s="13" t="s">
        <v>27</v>
      </c>
      <c r="AX218" s="13" t="s">
        <v>70</v>
      </c>
      <c r="AY218" s="144" t="s">
        <v>122</v>
      </c>
    </row>
    <row r="219" spans="2:65" s="13" customFormat="1">
      <c r="B219" s="143"/>
      <c r="D219" s="138" t="s">
        <v>175</v>
      </c>
      <c r="E219" s="144" t="s">
        <v>1</v>
      </c>
      <c r="F219" s="145" t="s">
        <v>275</v>
      </c>
      <c r="H219" s="146">
        <v>0</v>
      </c>
      <c r="L219" s="143"/>
      <c r="M219" s="147"/>
      <c r="T219" s="148"/>
      <c r="AT219" s="144" t="s">
        <v>175</v>
      </c>
      <c r="AU219" s="144" t="s">
        <v>78</v>
      </c>
      <c r="AV219" s="13" t="s">
        <v>78</v>
      </c>
      <c r="AW219" s="13" t="s">
        <v>27</v>
      </c>
      <c r="AX219" s="13" t="s">
        <v>70</v>
      </c>
      <c r="AY219" s="144" t="s">
        <v>122</v>
      </c>
    </row>
    <row r="220" spans="2:65" s="13" customFormat="1">
      <c r="B220" s="143"/>
      <c r="D220" s="138" t="s">
        <v>175</v>
      </c>
      <c r="E220" s="144" t="s">
        <v>1</v>
      </c>
      <c r="F220" s="145" t="s">
        <v>276</v>
      </c>
      <c r="H220" s="146">
        <v>0</v>
      </c>
      <c r="L220" s="143"/>
      <c r="M220" s="147"/>
      <c r="T220" s="148"/>
      <c r="AT220" s="144" t="s">
        <v>175</v>
      </c>
      <c r="AU220" s="144" t="s">
        <v>78</v>
      </c>
      <c r="AV220" s="13" t="s">
        <v>78</v>
      </c>
      <c r="AW220" s="13" t="s">
        <v>27</v>
      </c>
      <c r="AX220" s="13" t="s">
        <v>70</v>
      </c>
      <c r="AY220" s="144" t="s">
        <v>122</v>
      </c>
    </row>
    <row r="221" spans="2:65" s="13" customFormat="1">
      <c r="B221" s="143"/>
      <c r="D221" s="138" t="s">
        <v>175</v>
      </c>
      <c r="E221" s="144" t="s">
        <v>1</v>
      </c>
      <c r="F221" s="145" t="s">
        <v>277</v>
      </c>
      <c r="H221" s="146">
        <v>0</v>
      </c>
      <c r="L221" s="143"/>
      <c r="M221" s="147"/>
      <c r="T221" s="148"/>
      <c r="AT221" s="144" t="s">
        <v>175</v>
      </c>
      <c r="AU221" s="144" t="s">
        <v>78</v>
      </c>
      <c r="AV221" s="13" t="s">
        <v>78</v>
      </c>
      <c r="AW221" s="13" t="s">
        <v>27</v>
      </c>
      <c r="AX221" s="13" t="s">
        <v>70</v>
      </c>
      <c r="AY221" s="144" t="s">
        <v>122</v>
      </c>
    </row>
    <row r="222" spans="2:65" s="14" customFormat="1">
      <c r="B222" s="149"/>
      <c r="D222" s="138" t="s">
        <v>175</v>
      </c>
      <c r="E222" s="150" t="s">
        <v>1</v>
      </c>
      <c r="F222" s="151" t="s">
        <v>180</v>
      </c>
      <c r="H222" s="152">
        <v>4866.0479999999998</v>
      </c>
      <c r="L222" s="149"/>
      <c r="M222" s="153"/>
      <c r="T222" s="154"/>
      <c r="AT222" s="150" t="s">
        <v>175</v>
      </c>
      <c r="AU222" s="150" t="s">
        <v>78</v>
      </c>
      <c r="AV222" s="14" t="s">
        <v>128</v>
      </c>
      <c r="AW222" s="14" t="s">
        <v>27</v>
      </c>
      <c r="AX222" s="14" t="s">
        <v>77</v>
      </c>
      <c r="AY222" s="150" t="s">
        <v>122</v>
      </c>
    </row>
    <row r="223" spans="2:65" s="1" customFormat="1" ht="37.799999999999997" customHeight="1">
      <c r="B223" s="124"/>
      <c r="C223" s="125" t="s">
        <v>278</v>
      </c>
      <c r="D223" s="125" t="s">
        <v>124</v>
      </c>
      <c r="E223" s="126" t="s">
        <v>279</v>
      </c>
      <c r="F223" s="127" t="s">
        <v>280</v>
      </c>
      <c r="G223" s="128" t="s">
        <v>162</v>
      </c>
      <c r="H223" s="129">
        <v>0</v>
      </c>
      <c r="I223" s="130">
        <v>151</v>
      </c>
      <c r="J223" s="130">
        <f>ROUND(I223*H223,2)</f>
        <v>0</v>
      </c>
      <c r="K223" s="127" t="s">
        <v>1</v>
      </c>
      <c r="L223" s="29"/>
      <c r="M223" s="131" t="s">
        <v>1</v>
      </c>
      <c r="N223" s="132" t="s">
        <v>35</v>
      </c>
      <c r="O223" s="133">
        <v>0</v>
      </c>
      <c r="P223" s="133">
        <f>O223*H223</f>
        <v>0</v>
      </c>
      <c r="Q223" s="133">
        <v>0</v>
      </c>
      <c r="R223" s="133">
        <f>Q223*H223</f>
        <v>0</v>
      </c>
      <c r="S223" s="133">
        <v>0</v>
      </c>
      <c r="T223" s="134">
        <f>S223*H223</f>
        <v>0</v>
      </c>
      <c r="AR223" s="135" t="s">
        <v>128</v>
      </c>
      <c r="AT223" s="135" t="s">
        <v>124</v>
      </c>
      <c r="AU223" s="135" t="s">
        <v>78</v>
      </c>
      <c r="AY223" s="17" t="s">
        <v>122</v>
      </c>
      <c r="BE223" s="136">
        <f>IF(N223="základní",J223,0)</f>
        <v>0</v>
      </c>
      <c r="BF223" s="136">
        <f>IF(N223="snížená",J223,0)</f>
        <v>0</v>
      </c>
      <c r="BG223" s="136">
        <f>IF(N223="zákl. přenesená",J223,0)</f>
        <v>0</v>
      </c>
      <c r="BH223" s="136">
        <f>IF(N223="sníž. přenesená",J223,0)</f>
        <v>0</v>
      </c>
      <c r="BI223" s="136">
        <f>IF(N223="nulová",J223,0)</f>
        <v>0</v>
      </c>
      <c r="BJ223" s="17" t="s">
        <v>77</v>
      </c>
      <c r="BK223" s="136">
        <f>ROUND(I223*H223,2)</f>
        <v>0</v>
      </c>
      <c r="BL223" s="17" t="s">
        <v>128</v>
      </c>
      <c r="BM223" s="135" t="s">
        <v>281</v>
      </c>
    </row>
    <row r="224" spans="2:65" s="1" customFormat="1" ht="37.799999999999997" customHeight="1">
      <c r="B224" s="124"/>
      <c r="C224" s="125" t="s">
        <v>282</v>
      </c>
      <c r="D224" s="125" t="s">
        <v>124</v>
      </c>
      <c r="E224" s="126" t="s">
        <v>283</v>
      </c>
      <c r="F224" s="127" t="s">
        <v>284</v>
      </c>
      <c r="G224" s="128" t="s">
        <v>162</v>
      </c>
      <c r="H224" s="129">
        <v>0</v>
      </c>
      <c r="I224" s="130">
        <v>198</v>
      </c>
      <c r="J224" s="130">
        <f>ROUND(I224*H224,2)</f>
        <v>0</v>
      </c>
      <c r="K224" s="127" t="s">
        <v>1</v>
      </c>
      <c r="L224" s="29"/>
      <c r="M224" s="131" t="s">
        <v>1</v>
      </c>
      <c r="N224" s="132" t="s">
        <v>35</v>
      </c>
      <c r="O224" s="133">
        <v>0</v>
      </c>
      <c r="P224" s="133">
        <f>O224*H224</f>
        <v>0</v>
      </c>
      <c r="Q224" s="133">
        <v>0</v>
      </c>
      <c r="R224" s="133">
        <f>Q224*H224</f>
        <v>0</v>
      </c>
      <c r="S224" s="133">
        <v>0</v>
      </c>
      <c r="T224" s="134">
        <f>S224*H224</f>
        <v>0</v>
      </c>
      <c r="AR224" s="135" t="s">
        <v>128</v>
      </c>
      <c r="AT224" s="135" t="s">
        <v>124</v>
      </c>
      <c r="AU224" s="135" t="s">
        <v>78</v>
      </c>
      <c r="AY224" s="17" t="s">
        <v>122</v>
      </c>
      <c r="BE224" s="136">
        <f>IF(N224="základní",J224,0)</f>
        <v>0</v>
      </c>
      <c r="BF224" s="136">
        <f>IF(N224="snížená",J224,0)</f>
        <v>0</v>
      </c>
      <c r="BG224" s="136">
        <f>IF(N224="zákl. přenesená",J224,0)</f>
        <v>0</v>
      </c>
      <c r="BH224" s="136">
        <f>IF(N224="sníž. přenesená",J224,0)</f>
        <v>0</v>
      </c>
      <c r="BI224" s="136">
        <f>IF(N224="nulová",J224,0)</f>
        <v>0</v>
      </c>
      <c r="BJ224" s="17" t="s">
        <v>77</v>
      </c>
      <c r="BK224" s="136">
        <f>ROUND(I224*H224,2)</f>
        <v>0</v>
      </c>
      <c r="BL224" s="17" t="s">
        <v>128</v>
      </c>
      <c r="BM224" s="135" t="s">
        <v>285</v>
      </c>
    </row>
    <row r="225" spans="2:65" s="1" customFormat="1" ht="24.15" customHeight="1">
      <c r="B225" s="124"/>
      <c r="C225" s="125" t="s">
        <v>286</v>
      </c>
      <c r="D225" s="125" t="s">
        <v>124</v>
      </c>
      <c r="E225" s="126" t="s">
        <v>287</v>
      </c>
      <c r="F225" s="127" t="s">
        <v>288</v>
      </c>
      <c r="G225" s="128" t="s">
        <v>162</v>
      </c>
      <c r="H225" s="129">
        <v>2433.0239999999999</v>
      </c>
      <c r="I225" s="130">
        <v>167</v>
      </c>
      <c r="J225" s="130">
        <f>ROUND(I225*H225,2)</f>
        <v>406315.01</v>
      </c>
      <c r="K225" s="127" t="s">
        <v>1</v>
      </c>
      <c r="L225" s="29"/>
      <c r="M225" s="131" t="s">
        <v>1</v>
      </c>
      <c r="N225" s="132" t="s">
        <v>35</v>
      </c>
      <c r="O225" s="133">
        <v>0</v>
      </c>
      <c r="P225" s="133">
        <f>O225*H225</f>
        <v>0</v>
      </c>
      <c r="Q225" s="133">
        <v>0</v>
      </c>
      <c r="R225" s="133">
        <f>Q225*H225</f>
        <v>0</v>
      </c>
      <c r="S225" s="133">
        <v>0</v>
      </c>
      <c r="T225" s="134">
        <f>S225*H225</f>
        <v>0</v>
      </c>
      <c r="AR225" s="135" t="s">
        <v>128</v>
      </c>
      <c r="AT225" s="135" t="s">
        <v>124</v>
      </c>
      <c r="AU225" s="135" t="s">
        <v>78</v>
      </c>
      <c r="AY225" s="17" t="s">
        <v>122</v>
      </c>
      <c r="BE225" s="136">
        <f>IF(N225="základní",J225,0)</f>
        <v>406315.01</v>
      </c>
      <c r="BF225" s="136">
        <f>IF(N225="snížená",J225,0)</f>
        <v>0</v>
      </c>
      <c r="BG225" s="136">
        <f>IF(N225="zákl. přenesená",J225,0)</f>
        <v>0</v>
      </c>
      <c r="BH225" s="136">
        <f>IF(N225="sníž. přenesená",J225,0)</f>
        <v>0</v>
      </c>
      <c r="BI225" s="136">
        <f>IF(N225="nulová",J225,0)</f>
        <v>0</v>
      </c>
      <c r="BJ225" s="17" t="s">
        <v>77</v>
      </c>
      <c r="BK225" s="136">
        <f>ROUND(I225*H225,2)</f>
        <v>406315.01</v>
      </c>
      <c r="BL225" s="17" t="s">
        <v>128</v>
      </c>
      <c r="BM225" s="135" t="s">
        <v>289</v>
      </c>
    </row>
    <row r="226" spans="2:65" s="13" customFormat="1">
      <c r="B226" s="143"/>
      <c r="D226" s="138" t="s">
        <v>175</v>
      </c>
      <c r="E226" s="144" t="s">
        <v>1</v>
      </c>
      <c r="F226" s="145" t="s">
        <v>290</v>
      </c>
      <c r="H226" s="146">
        <v>2433.0239999999999</v>
      </c>
      <c r="L226" s="143"/>
      <c r="M226" s="147"/>
      <c r="T226" s="148"/>
      <c r="AT226" s="144" t="s">
        <v>175</v>
      </c>
      <c r="AU226" s="144" t="s">
        <v>78</v>
      </c>
      <c r="AV226" s="13" t="s">
        <v>78</v>
      </c>
      <c r="AW226" s="13" t="s">
        <v>27</v>
      </c>
      <c r="AX226" s="13" t="s">
        <v>70</v>
      </c>
      <c r="AY226" s="144" t="s">
        <v>122</v>
      </c>
    </row>
    <row r="227" spans="2:65" s="13" customFormat="1">
      <c r="B227" s="143"/>
      <c r="D227" s="138" t="s">
        <v>175</v>
      </c>
      <c r="E227" s="144" t="s">
        <v>1</v>
      </c>
      <c r="F227" s="145" t="s">
        <v>291</v>
      </c>
      <c r="H227" s="146">
        <v>0</v>
      </c>
      <c r="L227" s="143"/>
      <c r="M227" s="147"/>
      <c r="T227" s="148"/>
      <c r="AT227" s="144" t="s">
        <v>175</v>
      </c>
      <c r="AU227" s="144" t="s">
        <v>78</v>
      </c>
      <c r="AV227" s="13" t="s">
        <v>78</v>
      </c>
      <c r="AW227" s="13" t="s">
        <v>27</v>
      </c>
      <c r="AX227" s="13" t="s">
        <v>70</v>
      </c>
      <c r="AY227" s="144" t="s">
        <v>122</v>
      </c>
    </row>
    <row r="228" spans="2:65" s="13" customFormat="1">
      <c r="B228" s="143"/>
      <c r="D228" s="138" t="s">
        <v>175</v>
      </c>
      <c r="E228" s="144" t="s">
        <v>1</v>
      </c>
      <c r="F228" s="145" t="s">
        <v>276</v>
      </c>
      <c r="H228" s="146">
        <v>0</v>
      </c>
      <c r="L228" s="143"/>
      <c r="M228" s="147"/>
      <c r="T228" s="148"/>
      <c r="AT228" s="144" t="s">
        <v>175</v>
      </c>
      <c r="AU228" s="144" t="s">
        <v>78</v>
      </c>
      <c r="AV228" s="13" t="s">
        <v>78</v>
      </c>
      <c r="AW228" s="13" t="s">
        <v>27</v>
      </c>
      <c r="AX228" s="13" t="s">
        <v>70</v>
      </c>
      <c r="AY228" s="144" t="s">
        <v>122</v>
      </c>
    </row>
    <row r="229" spans="2:65" s="13" customFormat="1">
      <c r="B229" s="143"/>
      <c r="D229" s="138" t="s">
        <v>175</v>
      </c>
      <c r="E229" s="144" t="s">
        <v>1</v>
      </c>
      <c r="F229" s="145" t="s">
        <v>277</v>
      </c>
      <c r="H229" s="146">
        <v>0</v>
      </c>
      <c r="L229" s="143"/>
      <c r="M229" s="147"/>
      <c r="T229" s="148"/>
      <c r="AT229" s="144" t="s">
        <v>175</v>
      </c>
      <c r="AU229" s="144" t="s">
        <v>78</v>
      </c>
      <c r="AV229" s="13" t="s">
        <v>78</v>
      </c>
      <c r="AW229" s="13" t="s">
        <v>27</v>
      </c>
      <c r="AX229" s="13" t="s">
        <v>70</v>
      </c>
      <c r="AY229" s="144" t="s">
        <v>122</v>
      </c>
    </row>
    <row r="230" spans="2:65" s="14" customFormat="1">
      <c r="B230" s="149"/>
      <c r="D230" s="138" t="s">
        <v>175</v>
      </c>
      <c r="E230" s="150" t="s">
        <v>1</v>
      </c>
      <c r="F230" s="151" t="s">
        <v>180</v>
      </c>
      <c r="H230" s="152">
        <v>2433.0239999999999</v>
      </c>
      <c r="L230" s="149"/>
      <c r="M230" s="153"/>
      <c r="T230" s="154"/>
      <c r="AT230" s="150" t="s">
        <v>175</v>
      </c>
      <c r="AU230" s="150" t="s">
        <v>78</v>
      </c>
      <c r="AV230" s="14" t="s">
        <v>128</v>
      </c>
      <c r="AW230" s="14" t="s">
        <v>27</v>
      </c>
      <c r="AX230" s="14" t="s">
        <v>77</v>
      </c>
      <c r="AY230" s="150" t="s">
        <v>122</v>
      </c>
    </row>
    <row r="231" spans="2:65" s="1" customFormat="1" ht="24.15" customHeight="1">
      <c r="B231" s="124"/>
      <c r="C231" s="125" t="s">
        <v>292</v>
      </c>
      <c r="D231" s="125" t="s">
        <v>124</v>
      </c>
      <c r="E231" s="126" t="s">
        <v>293</v>
      </c>
      <c r="F231" s="127" t="s">
        <v>294</v>
      </c>
      <c r="G231" s="128" t="s">
        <v>162</v>
      </c>
      <c r="H231" s="129">
        <v>0</v>
      </c>
      <c r="I231" s="130">
        <v>187</v>
      </c>
      <c r="J231" s="130">
        <f>ROUND(I231*H231,2)</f>
        <v>0</v>
      </c>
      <c r="K231" s="127" t="s">
        <v>1</v>
      </c>
      <c r="L231" s="29"/>
      <c r="M231" s="131" t="s">
        <v>1</v>
      </c>
      <c r="N231" s="132" t="s">
        <v>35</v>
      </c>
      <c r="O231" s="133">
        <v>0</v>
      </c>
      <c r="P231" s="133">
        <f>O231*H231</f>
        <v>0</v>
      </c>
      <c r="Q231" s="133">
        <v>0</v>
      </c>
      <c r="R231" s="133">
        <f>Q231*H231</f>
        <v>0</v>
      </c>
      <c r="S231" s="133">
        <v>0</v>
      </c>
      <c r="T231" s="134">
        <f>S231*H231</f>
        <v>0</v>
      </c>
      <c r="AR231" s="135" t="s">
        <v>128</v>
      </c>
      <c r="AT231" s="135" t="s">
        <v>124</v>
      </c>
      <c r="AU231" s="135" t="s">
        <v>78</v>
      </c>
      <c r="AY231" s="17" t="s">
        <v>122</v>
      </c>
      <c r="BE231" s="136">
        <f>IF(N231="základní",J231,0)</f>
        <v>0</v>
      </c>
      <c r="BF231" s="136">
        <f>IF(N231="snížená",J231,0)</f>
        <v>0</v>
      </c>
      <c r="BG231" s="136">
        <f>IF(N231="zákl. přenesená",J231,0)</f>
        <v>0</v>
      </c>
      <c r="BH231" s="136">
        <f>IF(N231="sníž. přenesená",J231,0)</f>
        <v>0</v>
      </c>
      <c r="BI231" s="136">
        <f>IF(N231="nulová",J231,0)</f>
        <v>0</v>
      </c>
      <c r="BJ231" s="17" t="s">
        <v>77</v>
      </c>
      <c r="BK231" s="136">
        <f>ROUND(I231*H231,2)</f>
        <v>0</v>
      </c>
      <c r="BL231" s="17" t="s">
        <v>128</v>
      </c>
      <c r="BM231" s="135" t="s">
        <v>295</v>
      </c>
    </row>
    <row r="232" spans="2:65" s="1" customFormat="1" ht="33" customHeight="1">
      <c r="B232" s="124"/>
      <c r="C232" s="125" t="s">
        <v>296</v>
      </c>
      <c r="D232" s="125" t="s">
        <v>124</v>
      </c>
      <c r="E232" s="126" t="s">
        <v>297</v>
      </c>
      <c r="F232" s="127" t="s">
        <v>298</v>
      </c>
      <c r="G232" s="128" t="s">
        <v>249</v>
      </c>
      <c r="H232" s="129">
        <v>0</v>
      </c>
      <c r="I232" s="130">
        <v>304</v>
      </c>
      <c r="J232" s="130">
        <f>ROUND(I232*H232,2)</f>
        <v>0</v>
      </c>
      <c r="K232" s="127" t="s">
        <v>1</v>
      </c>
      <c r="L232" s="29"/>
      <c r="M232" s="131" t="s">
        <v>1</v>
      </c>
      <c r="N232" s="132" t="s">
        <v>35</v>
      </c>
      <c r="O232" s="133">
        <v>0</v>
      </c>
      <c r="P232" s="133">
        <f>O232*H232</f>
        <v>0</v>
      </c>
      <c r="Q232" s="133">
        <v>0</v>
      </c>
      <c r="R232" s="133">
        <f>Q232*H232</f>
        <v>0</v>
      </c>
      <c r="S232" s="133">
        <v>0</v>
      </c>
      <c r="T232" s="134">
        <f>S232*H232</f>
        <v>0</v>
      </c>
      <c r="AR232" s="135" t="s">
        <v>128</v>
      </c>
      <c r="AT232" s="135" t="s">
        <v>124</v>
      </c>
      <c r="AU232" s="135" t="s">
        <v>78</v>
      </c>
      <c r="AY232" s="17" t="s">
        <v>122</v>
      </c>
      <c r="BE232" s="136">
        <f>IF(N232="základní",J232,0)</f>
        <v>0</v>
      </c>
      <c r="BF232" s="136">
        <f>IF(N232="snížená",J232,0)</f>
        <v>0</v>
      </c>
      <c r="BG232" s="136">
        <f>IF(N232="zákl. přenesená",J232,0)</f>
        <v>0</v>
      </c>
      <c r="BH232" s="136">
        <f>IF(N232="sníž. přenesená",J232,0)</f>
        <v>0</v>
      </c>
      <c r="BI232" s="136">
        <f>IF(N232="nulová",J232,0)</f>
        <v>0</v>
      </c>
      <c r="BJ232" s="17" t="s">
        <v>77</v>
      </c>
      <c r="BK232" s="136">
        <f>ROUND(I232*H232,2)</f>
        <v>0</v>
      </c>
      <c r="BL232" s="17" t="s">
        <v>128</v>
      </c>
      <c r="BM232" s="135" t="s">
        <v>299</v>
      </c>
    </row>
    <row r="233" spans="2:65" s="1" customFormat="1" ht="16.5" customHeight="1">
      <c r="B233" s="124"/>
      <c r="C233" s="125" t="s">
        <v>300</v>
      </c>
      <c r="D233" s="125" t="s">
        <v>124</v>
      </c>
      <c r="E233" s="126" t="s">
        <v>301</v>
      </c>
      <c r="F233" s="127" t="s">
        <v>302</v>
      </c>
      <c r="G233" s="128" t="s">
        <v>162</v>
      </c>
      <c r="H233" s="129">
        <v>2433.0239999999999</v>
      </c>
      <c r="I233" s="130">
        <v>43.8</v>
      </c>
      <c r="J233" s="130">
        <f>ROUND(I233*H233,2)</f>
        <v>106566.45</v>
      </c>
      <c r="K233" s="127" t="s">
        <v>1</v>
      </c>
      <c r="L233" s="29"/>
      <c r="M233" s="131" t="s">
        <v>1</v>
      </c>
      <c r="N233" s="132" t="s">
        <v>35</v>
      </c>
      <c r="O233" s="133">
        <v>0</v>
      </c>
      <c r="P233" s="133">
        <f>O233*H233</f>
        <v>0</v>
      </c>
      <c r="Q233" s="133">
        <v>0</v>
      </c>
      <c r="R233" s="133">
        <f>Q233*H233</f>
        <v>0</v>
      </c>
      <c r="S233" s="133">
        <v>0</v>
      </c>
      <c r="T233" s="134">
        <f>S233*H233</f>
        <v>0</v>
      </c>
      <c r="AR233" s="135" t="s">
        <v>128</v>
      </c>
      <c r="AT233" s="135" t="s">
        <v>124</v>
      </c>
      <c r="AU233" s="135" t="s">
        <v>78</v>
      </c>
      <c r="AY233" s="17" t="s">
        <v>122</v>
      </c>
      <c r="BE233" s="136">
        <f>IF(N233="základní",J233,0)</f>
        <v>106566.45</v>
      </c>
      <c r="BF233" s="136">
        <f>IF(N233="snížená",J233,0)</f>
        <v>0</v>
      </c>
      <c r="BG233" s="136">
        <f>IF(N233="zákl. přenesená",J233,0)</f>
        <v>0</v>
      </c>
      <c r="BH233" s="136">
        <f>IF(N233="sníž. přenesená",J233,0)</f>
        <v>0</v>
      </c>
      <c r="BI233" s="136">
        <f>IF(N233="nulová",J233,0)</f>
        <v>0</v>
      </c>
      <c r="BJ233" s="17" t="s">
        <v>77</v>
      </c>
      <c r="BK233" s="136">
        <f>ROUND(I233*H233,2)</f>
        <v>106566.45</v>
      </c>
      <c r="BL233" s="17" t="s">
        <v>128</v>
      </c>
      <c r="BM233" s="135" t="s">
        <v>303</v>
      </c>
    </row>
    <row r="234" spans="2:65" s="13" customFormat="1">
      <c r="B234" s="143"/>
      <c r="D234" s="138" t="s">
        <v>175</v>
      </c>
      <c r="E234" s="144" t="s">
        <v>1</v>
      </c>
      <c r="F234" s="145" t="s">
        <v>304</v>
      </c>
      <c r="H234" s="146">
        <v>2433.0239999999999</v>
      </c>
      <c r="L234" s="143"/>
      <c r="M234" s="147"/>
      <c r="T234" s="148"/>
      <c r="AT234" s="144" t="s">
        <v>175</v>
      </c>
      <c r="AU234" s="144" t="s">
        <v>78</v>
      </c>
      <c r="AV234" s="13" t="s">
        <v>78</v>
      </c>
      <c r="AW234" s="13" t="s">
        <v>27</v>
      </c>
      <c r="AX234" s="13" t="s">
        <v>70</v>
      </c>
      <c r="AY234" s="144" t="s">
        <v>122</v>
      </c>
    </row>
    <row r="235" spans="2:65" s="13" customFormat="1">
      <c r="B235" s="143"/>
      <c r="D235" s="138" t="s">
        <v>175</v>
      </c>
      <c r="E235" s="144" t="s">
        <v>1</v>
      </c>
      <c r="F235" s="145" t="s">
        <v>291</v>
      </c>
      <c r="H235" s="146">
        <v>0</v>
      </c>
      <c r="L235" s="143"/>
      <c r="M235" s="147"/>
      <c r="T235" s="148"/>
      <c r="AT235" s="144" t="s">
        <v>175</v>
      </c>
      <c r="AU235" s="144" t="s">
        <v>78</v>
      </c>
      <c r="AV235" s="13" t="s">
        <v>78</v>
      </c>
      <c r="AW235" s="13" t="s">
        <v>27</v>
      </c>
      <c r="AX235" s="13" t="s">
        <v>70</v>
      </c>
      <c r="AY235" s="144" t="s">
        <v>122</v>
      </c>
    </row>
    <row r="236" spans="2:65" s="13" customFormat="1">
      <c r="B236" s="143"/>
      <c r="D236" s="138" t="s">
        <v>175</v>
      </c>
      <c r="E236" s="144" t="s">
        <v>1</v>
      </c>
      <c r="F236" s="145" t="s">
        <v>276</v>
      </c>
      <c r="H236" s="146">
        <v>0</v>
      </c>
      <c r="L236" s="143"/>
      <c r="M236" s="147"/>
      <c r="T236" s="148"/>
      <c r="AT236" s="144" t="s">
        <v>175</v>
      </c>
      <c r="AU236" s="144" t="s">
        <v>78</v>
      </c>
      <c r="AV236" s="13" t="s">
        <v>78</v>
      </c>
      <c r="AW236" s="13" t="s">
        <v>27</v>
      </c>
      <c r="AX236" s="13" t="s">
        <v>70</v>
      </c>
      <c r="AY236" s="144" t="s">
        <v>122</v>
      </c>
    </row>
    <row r="237" spans="2:65" s="13" customFormat="1">
      <c r="B237" s="143"/>
      <c r="D237" s="138" t="s">
        <v>175</v>
      </c>
      <c r="E237" s="144" t="s">
        <v>1</v>
      </c>
      <c r="F237" s="145" t="s">
        <v>277</v>
      </c>
      <c r="H237" s="146">
        <v>0</v>
      </c>
      <c r="L237" s="143"/>
      <c r="M237" s="147"/>
      <c r="T237" s="148"/>
      <c r="AT237" s="144" t="s">
        <v>175</v>
      </c>
      <c r="AU237" s="144" t="s">
        <v>78</v>
      </c>
      <c r="AV237" s="13" t="s">
        <v>78</v>
      </c>
      <c r="AW237" s="13" t="s">
        <v>27</v>
      </c>
      <c r="AX237" s="13" t="s">
        <v>70</v>
      </c>
      <c r="AY237" s="144" t="s">
        <v>122</v>
      </c>
    </row>
    <row r="238" spans="2:65" s="14" customFormat="1">
      <c r="B238" s="149"/>
      <c r="D238" s="138" t="s">
        <v>175</v>
      </c>
      <c r="E238" s="150" t="s">
        <v>1</v>
      </c>
      <c r="F238" s="151" t="s">
        <v>180</v>
      </c>
      <c r="H238" s="152">
        <v>2433.0239999999999</v>
      </c>
      <c r="L238" s="149"/>
      <c r="M238" s="153"/>
      <c r="T238" s="154"/>
      <c r="AT238" s="150" t="s">
        <v>175</v>
      </c>
      <c r="AU238" s="150" t="s">
        <v>78</v>
      </c>
      <c r="AV238" s="14" t="s">
        <v>128</v>
      </c>
      <c r="AW238" s="14" t="s">
        <v>27</v>
      </c>
      <c r="AX238" s="14" t="s">
        <v>77</v>
      </c>
      <c r="AY238" s="150" t="s">
        <v>122</v>
      </c>
    </row>
    <row r="239" spans="2:65" s="1" customFormat="1" ht="24.15" customHeight="1">
      <c r="B239" s="124"/>
      <c r="C239" s="125" t="s">
        <v>305</v>
      </c>
      <c r="D239" s="125" t="s">
        <v>124</v>
      </c>
      <c r="E239" s="126" t="s">
        <v>306</v>
      </c>
      <c r="F239" s="127" t="s">
        <v>307</v>
      </c>
      <c r="G239" s="128" t="s">
        <v>162</v>
      </c>
      <c r="H239" s="129">
        <v>2433.0239999999999</v>
      </c>
      <c r="I239" s="130">
        <v>251.2</v>
      </c>
      <c r="J239" s="130">
        <f>ROUND(I239*H239,2)</f>
        <v>611175.63</v>
      </c>
      <c r="K239" s="127" t="s">
        <v>1</v>
      </c>
      <c r="L239" s="29"/>
      <c r="M239" s="131" t="s">
        <v>1</v>
      </c>
      <c r="N239" s="132" t="s">
        <v>35</v>
      </c>
      <c r="O239" s="133">
        <v>0</v>
      </c>
      <c r="P239" s="133">
        <f>O239*H239</f>
        <v>0</v>
      </c>
      <c r="Q239" s="133">
        <v>0</v>
      </c>
      <c r="R239" s="133">
        <f>Q239*H239</f>
        <v>0</v>
      </c>
      <c r="S239" s="133">
        <v>0</v>
      </c>
      <c r="T239" s="134">
        <f>S239*H239</f>
        <v>0</v>
      </c>
      <c r="AR239" s="135" t="s">
        <v>128</v>
      </c>
      <c r="AT239" s="135" t="s">
        <v>124</v>
      </c>
      <c r="AU239" s="135" t="s">
        <v>78</v>
      </c>
      <c r="AY239" s="17" t="s">
        <v>122</v>
      </c>
      <c r="BE239" s="136">
        <f>IF(N239="základní",J239,0)</f>
        <v>611175.63</v>
      </c>
      <c r="BF239" s="136">
        <f>IF(N239="snížená",J239,0)</f>
        <v>0</v>
      </c>
      <c r="BG239" s="136">
        <f>IF(N239="zákl. přenesená",J239,0)</f>
        <v>0</v>
      </c>
      <c r="BH239" s="136">
        <f>IF(N239="sníž. přenesená",J239,0)</f>
        <v>0</v>
      </c>
      <c r="BI239" s="136">
        <f>IF(N239="nulová",J239,0)</f>
        <v>0</v>
      </c>
      <c r="BJ239" s="17" t="s">
        <v>77</v>
      </c>
      <c r="BK239" s="136">
        <f>ROUND(I239*H239,2)</f>
        <v>611175.63</v>
      </c>
      <c r="BL239" s="17" t="s">
        <v>128</v>
      </c>
      <c r="BM239" s="135" t="s">
        <v>308</v>
      </c>
    </row>
    <row r="240" spans="2:65" s="13" customFormat="1">
      <c r="B240" s="143"/>
      <c r="D240" s="138" t="s">
        <v>175</v>
      </c>
      <c r="E240" s="144" t="s">
        <v>1</v>
      </c>
      <c r="F240" s="145" t="s">
        <v>309</v>
      </c>
      <c r="H240" s="146">
        <v>1859.0150000000001</v>
      </c>
      <c r="L240" s="143"/>
      <c r="M240" s="147"/>
      <c r="T240" s="148"/>
      <c r="AT240" s="144" t="s">
        <v>175</v>
      </c>
      <c r="AU240" s="144" t="s">
        <v>78</v>
      </c>
      <c r="AV240" s="13" t="s">
        <v>78</v>
      </c>
      <c r="AW240" s="13" t="s">
        <v>27</v>
      </c>
      <c r="AX240" s="13" t="s">
        <v>70</v>
      </c>
      <c r="AY240" s="144" t="s">
        <v>122</v>
      </c>
    </row>
    <row r="241" spans="2:65" s="12" customFormat="1">
      <c r="B241" s="137"/>
      <c r="D241" s="138" t="s">
        <v>175</v>
      </c>
      <c r="E241" s="139" t="s">
        <v>1</v>
      </c>
      <c r="F241" s="140" t="s">
        <v>310</v>
      </c>
      <c r="H241" s="139" t="s">
        <v>1</v>
      </c>
      <c r="L241" s="137"/>
      <c r="M241" s="141"/>
      <c r="T241" s="142"/>
      <c r="AT241" s="139" t="s">
        <v>175</v>
      </c>
      <c r="AU241" s="139" t="s">
        <v>78</v>
      </c>
      <c r="AV241" s="12" t="s">
        <v>77</v>
      </c>
      <c r="AW241" s="12" t="s">
        <v>27</v>
      </c>
      <c r="AX241" s="12" t="s">
        <v>70</v>
      </c>
      <c r="AY241" s="139" t="s">
        <v>122</v>
      </c>
    </row>
    <row r="242" spans="2:65" s="13" customFormat="1">
      <c r="B242" s="143"/>
      <c r="D242" s="138" t="s">
        <v>175</v>
      </c>
      <c r="E242" s="144" t="s">
        <v>1</v>
      </c>
      <c r="F242" s="145" t="s">
        <v>311</v>
      </c>
      <c r="H242" s="146">
        <v>-433.596</v>
      </c>
      <c r="L242" s="143"/>
      <c r="M242" s="147"/>
      <c r="T242" s="148"/>
      <c r="AT242" s="144" t="s">
        <v>175</v>
      </c>
      <c r="AU242" s="144" t="s">
        <v>78</v>
      </c>
      <c r="AV242" s="13" t="s">
        <v>78</v>
      </c>
      <c r="AW242" s="13" t="s">
        <v>27</v>
      </c>
      <c r="AX242" s="13" t="s">
        <v>70</v>
      </c>
      <c r="AY242" s="144" t="s">
        <v>122</v>
      </c>
    </row>
    <row r="243" spans="2:65" s="15" customFormat="1">
      <c r="B243" s="164"/>
      <c r="D243" s="138" t="s">
        <v>175</v>
      </c>
      <c r="E243" s="165" t="s">
        <v>1</v>
      </c>
      <c r="F243" s="166" t="s">
        <v>312</v>
      </c>
      <c r="H243" s="167">
        <v>1425.4190000000001</v>
      </c>
      <c r="L243" s="164"/>
      <c r="M243" s="168"/>
      <c r="T243" s="169"/>
      <c r="AT243" s="165" t="s">
        <v>175</v>
      </c>
      <c r="AU243" s="165" t="s">
        <v>78</v>
      </c>
      <c r="AV243" s="15" t="s">
        <v>133</v>
      </c>
      <c r="AW243" s="15" t="s">
        <v>27</v>
      </c>
      <c r="AX243" s="15" t="s">
        <v>70</v>
      </c>
      <c r="AY243" s="165" t="s">
        <v>122</v>
      </c>
    </row>
    <row r="244" spans="2:65" s="13" customFormat="1">
      <c r="B244" s="143"/>
      <c r="D244" s="138" t="s">
        <v>175</v>
      </c>
      <c r="E244" s="144" t="s">
        <v>1</v>
      </c>
      <c r="F244" s="145" t="s">
        <v>313</v>
      </c>
      <c r="H244" s="146">
        <v>766.976</v>
      </c>
      <c r="L244" s="143"/>
      <c r="M244" s="147"/>
      <c r="T244" s="148"/>
      <c r="AT244" s="144" t="s">
        <v>175</v>
      </c>
      <c r="AU244" s="144" t="s">
        <v>78</v>
      </c>
      <c r="AV244" s="13" t="s">
        <v>78</v>
      </c>
      <c r="AW244" s="13" t="s">
        <v>27</v>
      </c>
      <c r="AX244" s="13" t="s">
        <v>70</v>
      </c>
      <c r="AY244" s="144" t="s">
        <v>122</v>
      </c>
    </row>
    <row r="245" spans="2:65" s="12" customFormat="1">
      <c r="B245" s="137"/>
      <c r="D245" s="138" t="s">
        <v>175</v>
      </c>
      <c r="E245" s="139" t="s">
        <v>1</v>
      </c>
      <c r="F245" s="140" t="s">
        <v>314</v>
      </c>
      <c r="H245" s="139" t="s">
        <v>1</v>
      </c>
      <c r="L245" s="137"/>
      <c r="M245" s="141"/>
      <c r="T245" s="142"/>
      <c r="AT245" s="139" t="s">
        <v>175</v>
      </c>
      <c r="AU245" s="139" t="s">
        <v>78</v>
      </c>
      <c r="AV245" s="12" t="s">
        <v>77</v>
      </c>
      <c r="AW245" s="12" t="s">
        <v>27</v>
      </c>
      <c r="AX245" s="12" t="s">
        <v>70</v>
      </c>
      <c r="AY245" s="139" t="s">
        <v>122</v>
      </c>
    </row>
    <row r="246" spans="2:65" s="13" customFormat="1" ht="30.6">
      <c r="B246" s="143"/>
      <c r="D246" s="138" t="s">
        <v>175</v>
      </c>
      <c r="E246" s="144" t="s">
        <v>1</v>
      </c>
      <c r="F246" s="145" t="s">
        <v>315</v>
      </c>
      <c r="H246" s="146">
        <v>-129.548</v>
      </c>
      <c r="L246" s="143"/>
      <c r="M246" s="147"/>
      <c r="T246" s="148"/>
      <c r="AT246" s="144" t="s">
        <v>175</v>
      </c>
      <c r="AU246" s="144" t="s">
        <v>78</v>
      </c>
      <c r="AV246" s="13" t="s">
        <v>78</v>
      </c>
      <c r="AW246" s="13" t="s">
        <v>27</v>
      </c>
      <c r="AX246" s="13" t="s">
        <v>70</v>
      </c>
      <c r="AY246" s="144" t="s">
        <v>122</v>
      </c>
    </row>
    <row r="247" spans="2:65" s="13" customFormat="1">
      <c r="B247" s="143"/>
      <c r="D247" s="138" t="s">
        <v>175</v>
      </c>
      <c r="E247" s="144" t="s">
        <v>1</v>
      </c>
      <c r="F247" s="145" t="s">
        <v>316</v>
      </c>
      <c r="H247" s="146">
        <v>-11.263999999999999</v>
      </c>
      <c r="L247" s="143"/>
      <c r="M247" s="147"/>
      <c r="T247" s="148"/>
      <c r="AT247" s="144" t="s">
        <v>175</v>
      </c>
      <c r="AU247" s="144" t="s">
        <v>78</v>
      </c>
      <c r="AV247" s="13" t="s">
        <v>78</v>
      </c>
      <c r="AW247" s="13" t="s">
        <v>27</v>
      </c>
      <c r="AX247" s="13" t="s">
        <v>70</v>
      </c>
      <c r="AY247" s="144" t="s">
        <v>122</v>
      </c>
    </row>
    <row r="248" spans="2:65" s="15" customFormat="1">
      <c r="B248" s="164"/>
      <c r="D248" s="138" t="s">
        <v>175</v>
      </c>
      <c r="E248" s="165" t="s">
        <v>1</v>
      </c>
      <c r="F248" s="166" t="s">
        <v>312</v>
      </c>
      <c r="H248" s="167">
        <v>626.16399999999999</v>
      </c>
      <c r="L248" s="164"/>
      <c r="M248" s="168"/>
      <c r="T248" s="169"/>
      <c r="AT248" s="165" t="s">
        <v>175</v>
      </c>
      <c r="AU248" s="165" t="s">
        <v>78</v>
      </c>
      <c r="AV248" s="15" t="s">
        <v>133</v>
      </c>
      <c r="AW248" s="15" t="s">
        <v>27</v>
      </c>
      <c r="AX248" s="15" t="s">
        <v>70</v>
      </c>
      <c r="AY248" s="165" t="s">
        <v>122</v>
      </c>
    </row>
    <row r="249" spans="2:65" s="14" customFormat="1">
      <c r="B249" s="149"/>
      <c r="D249" s="138" t="s">
        <v>175</v>
      </c>
      <c r="E249" s="150" t="s">
        <v>1</v>
      </c>
      <c r="F249" s="151" t="s">
        <v>180</v>
      </c>
      <c r="H249" s="152">
        <v>2051.5830000000001</v>
      </c>
      <c r="L249" s="149"/>
      <c r="M249" s="153"/>
      <c r="T249" s="154"/>
      <c r="AT249" s="150" t="s">
        <v>175</v>
      </c>
      <c r="AU249" s="150" t="s">
        <v>78</v>
      </c>
      <c r="AV249" s="14" t="s">
        <v>128</v>
      </c>
      <c r="AW249" s="14" t="s">
        <v>27</v>
      </c>
      <c r="AX249" s="14" t="s">
        <v>70</v>
      </c>
      <c r="AY249" s="150" t="s">
        <v>122</v>
      </c>
    </row>
    <row r="250" spans="2:65" s="13" customFormat="1">
      <c r="B250" s="143"/>
      <c r="D250" s="138" t="s">
        <v>175</v>
      </c>
      <c r="E250" s="144" t="s">
        <v>1</v>
      </c>
      <c r="F250" s="145" t="s">
        <v>317</v>
      </c>
      <c r="H250" s="146">
        <v>2433.0239999999999</v>
      </c>
      <c r="L250" s="143"/>
      <c r="M250" s="147"/>
      <c r="T250" s="148"/>
      <c r="AT250" s="144" t="s">
        <v>175</v>
      </c>
      <c r="AU250" s="144" t="s">
        <v>78</v>
      </c>
      <c r="AV250" s="13" t="s">
        <v>78</v>
      </c>
      <c r="AW250" s="13" t="s">
        <v>27</v>
      </c>
      <c r="AX250" s="13" t="s">
        <v>70</v>
      </c>
      <c r="AY250" s="144" t="s">
        <v>122</v>
      </c>
    </row>
    <row r="251" spans="2:65" s="14" customFormat="1">
      <c r="B251" s="149"/>
      <c r="D251" s="138" t="s">
        <v>175</v>
      </c>
      <c r="E251" s="150" t="s">
        <v>1</v>
      </c>
      <c r="F251" s="151" t="s">
        <v>180</v>
      </c>
      <c r="H251" s="152">
        <v>2433.0239999999999</v>
      </c>
      <c r="L251" s="149"/>
      <c r="M251" s="153"/>
      <c r="T251" s="154"/>
      <c r="AT251" s="150" t="s">
        <v>175</v>
      </c>
      <c r="AU251" s="150" t="s">
        <v>78</v>
      </c>
      <c r="AV251" s="14" t="s">
        <v>128</v>
      </c>
      <c r="AW251" s="14" t="s">
        <v>27</v>
      </c>
      <c r="AX251" s="14" t="s">
        <v>77</v>
      </c>
      <c r="AY251" s="150" t="s">
        <v>122</v>
      </c>
    </row>
    <row r="252" spans="2:65" s="1" customFormat="1" ht="24.15" customHeight="1">
      <c r="B252" s="124"/>
      <c r="C252" s="125" t="s">
        <v>318</v>
      </c>
      <c r="D252" s="125" t="s">
        <v>124</v>
      </c>
      <c r="E252" s="126" t="s">
        <v>319</v>
      </c>
      <c r="F252" s="127" t="s">
        <v>320</v>
      </c>
      <c r="G252" s="128" t="s">
        <v>162</v>
      </c>
      <c r="H252" s="129">
        <v>0</v>
      </c>
      <c r="I252" s="130">
        <v>470</v>
      </c>
      <c r="J252" s="130">
        <f>ROUND(I252*H252,2)</f>
        <v>0</v>
      </c>
      <c r="K252" s="127" t="s">
        <v>1</v>
      </c>
      <c r="L252" s="29"/>
      <c r="M252" s="131" t="s">
        <v>1</v>
      </c>
      <c r="N252" s="132" t="s">
        <v>35</v>
      </c>
      <c r="O252" s="133">
        <v>0</v>
      </c>
      <c r="P252" s="133">
        <f>O252*H252</f>
        <v>0</v>
      </c>
      <c r="Q252" s="133">
        <v>0</v>
      </c>
      <c r="R252" s="133">
        <f>Q252*H252</f>
        <v>0</v>
      </c>
      <c r="S252" s="133">
        <v>0</v>
      </c>
      <c r="T252" s="134">
        <f>S252*H252</f>
        <v>0</v>
      </c>
      <c r="AR252" s="135" t="s">
        <v>128</v>
      </c>
      <c r="AT252" s="135" t="s">
        <v>124</v>
      </c>
      <c r="AU252" s="135" t="s">
        <v>78</v>
      </c>
      <c r="AY252" s="17" t="s">
        <v>122</v>
      </c>
      <c r="BE252" s="136">
        <f>IF(N252="základní",J252,0)</f>
        <v>0</v>
      </c>
      <c r="BF252" s="136">
        <f>IF(N252="snížená",J252,0)</f>
        <v>0</v>
      </c>
      <c r="BG252" s="136">
        <f>IF(N252="zákl. přenesená",J252,0)</f>
        <v>0</v>
      </c>
      <c r="BH252" s="136">
        <f>IF(N252="sníž. přenesená",J252,0)</f>
        <v>0</v>
      </c>
      <c r="BI252" s="136">
        <f>IF(N252="nulová",J252,0)</f>
        <v>0</v>
      </c>
      <c r="BJ252" s="17" t="s">
        <v>77</v>
      </c>
      <c r="BK252" s="136">
        <f>ROUND(I252*H252,2)</f>
        <v>0</v>
      </c>
      <c r="BL252" s="17" t="s">
        <v>128</v>
      </c>
      <c r="BM252" s="135" t="s">
        <v>321</v>
      </c>
    </row>
    <row r="253" spans="2:65" s="1" customFormat="1" ht="16.5" customHeight="1">
      <c r="B253" s="124"/>
      <c r="C253" s="155" t="s">
        <v>322</v>
      </c>
      <c r="D253" s="155" t="s">
        <v>199</v>
      </c>
      <c r="E253" s="156" t="s">
        <v>323</v>
      </c>
      <c r="F253" s="157" t="s">
        <v>324</v>
      </c>
      <c r="G253" s="158" t="s">
        <v>249</v>
      </c>
      <c r="H253" s="159">
        <v>0</v>
      </c>
      <c r="I253" s="160">
        <v>452</v>
      </c>
      <c r="J253" s="160">
        <f>ROUND(I253*H253,2)</f>
        <v>0</v>
      </c>
      <c r="K253" s="157" t="s">
        <v>1</v>
      </c>
      <c r="L253" s="161"/>
      <c r="M253" s="162" t="s">
        <v>1</v>
      </c>
      <c r="N253" s="163" t="s">
        <v>35</v>
      </c>
      <c r="O253" s="133">
        <v>0</v>
      </c>
      <c r="P253" s="133">
        <f>O253*H253</f>
        <v>0</v>
      </c>
      <c r="Q253" s="133">
        <v>0</v>
      </c>
      <c r="R253" s="133">
        <f>Q253*H253</f>
        <v>0</v>
      </c>
      <c r="S253" s="133">
        <v>0</v>
      </c>
      <c r="T253" s="134">
        <f>S253*H253</f>
        <v>0</v>
      </c>
      <c r="AR253" s="135" t="s">
        <v>155</v>
      </c>
      <c r="AT253" s="135" t="s">
        <v>199</v>
      </c>
      <c r="AU253" s="135" t="s">
        <v>78</v>
      </c>
      <c r="AY253" s="17" t="s">
        <v>122</v>
      </c>
      <c r="BE253" s="136">
        <f>IF(N253="základní",J253,0)</f>
        <v>0</v>
      </c>
      <c r="BF253" s="136">
        <f>IF(N253="snížená",J253,0)</f>
        <v>0</v>
      </c>
      <c r="BG253" s="136">
        <f>IF(N253="zákl. přenesená",J253,0)</f>
        <v>0</v>
      </c>
      <c r="BH253" s="136">
        <f>IF(N253="sníž. přenesená",J253,0)</f>
        <v>0</v>
      </c>
      <c r="BI253" s="136">
        <f>IF(N253="nulová",J253,0)</f>
        <v>0</v>
      </c>
      <c r="BJ253" s="17" t="s">
        <v>77</v>
      </c>
      <c r="BK253" s="136">
        <f>ROUND(I253*H253,2)</f>
        <v>0</v>
      </c>
      <c r="BL253" s="17" t="s">
        <v>128</v>
      </c>
      <c r="BM253" s="135" t="s">
        <v>325</v>
      </c>
    </row>
    <row r="254" spans="2:65" s="11" customFormat="1" ht="22.8" customHeight="1">
      <c r="B254" s="113"/>
      <c r="D254" s="114" t="s">
        <v>69</v>
      </c>
      <c r="E254" s="122" t="s">
        <v>78</v>
      </c>
      <c r="F254" s="122" t="s">
        <v>326</v>
      </c>
      <c r="J254" s="123">
        <f>BK254</f>
        <v>-2665600</v>
      </c>
      <c r="L254" s="113"/>
      <c r="M254" s="117"/>
      <c r="P254" s="118">
        <f>SUM(P255:P264)</f>
        <v>0</v>
      </c>
      <c r="R254" s="118">
        <f>SUM(R255:R264)</f>
        <v>0</v>
      </c>
      <c r="T254" s="119">
        <f>SUM(T255:T264)</f>
        <v>0</v>
      </c>
      <c r="AR254" s="114" t="s">
        <v>77</v>
      </c>
      <c r="AT254" s="120" t="s">
        <v>69</v>
      </c>
      <c r="AU254" s="120" t="s">
        <v>77</v>
      </c>
      <c r="AY254" s="114" t="s">
        <v>122</v>
      </c>
      <c r="BK254" s="121">
        <f>SUM(BK255:BK264)</f>
        <v>-2665600</v>
      </c>
    </row>
    <row r="255" spans="2:65" s="1" customFormat="1" ht="37.799999999999997" customHeight="1">
      <c r="B255" s="124"/>
      <c r="C255" s="125" t="s">
        <v>327</v>
      </c>
      <c r="D255" s="125" t="s">
        <v>124</v>
      </c>
      <c r="E255" s="126" t="s">
        <v>328</v>
      </c>
      <c r="F255" s="127" t="s">
        <v>329</v>
      </c>
      <c r="G255" s="128" t="s">
        <v>149</v>
      </c>
      <c r="H255" s="129">
        <v>0</v>
      </c>
      <c r="I255" s="130">
        <v>70</v>
      </c>
      <c r="J255" s="130">
        <f t="shared" ref="J255:J264" si="20">ROUND(I255*H255,2)</f>
        <v>0</v>
      </c>
      <c r="K255" s="127" t="s">
        <v>1</v>
      </c>
      <c r="L255" s="29"/>
      <c r="M255" s="131" t="s">
        <v>1</v>
      </c>
      <c r="N255" s="132" t="s">
        <v>35</v>
      </c>
      <c r="O255" s="133">
        <v>0</v>
      </c>
      <c r="P255" s="133">
        <f t="shared" ref="P255:P264" si="21">O255*H255</f>
        <v>0</v>
      </c>
      <c r="Q255" s="133">
        <v>0</v>
      </c>
      <c r="R255" s="133">
        <f t="shared" ref="R255:R264" si="22">Q255*H255</f>
        <v>0</v>
      </c>
      <c r="S255" s="133">
        <v>0</v>
      </c>
      <c r="T255" s="134">
        <f t="shared" ref="T255:T264" si="23">S255*H255</f>
        <v>0</v>
      </c>
      <c r="AR255" s="135" t="s">
        <v>128</v>
      </c>
      <c r="AT255" s="135" t="s">
        <v>124</v>
      </c>
      <c r="AU255" s="135" t="s">
        <v>78</v>
      </c>
      <c r="AY255" s="17" t="s">
        <v>122</v>
      </c>
      <c r="BE255" s="136">
        <f t="shared" ref="BE255:BE264" si="24">IF(N255="základní",J255,0)</f>
        <v>0</v>
      </c>
      <c r="BF255" s="136">
        <f t="shared" ref="BF255:BF264" si="25">IF(N255="snížená",J255,0)</f>
        <v>0</v>
      </c>
      <c r="BG255" s="136">
        <f t="shared" ref="BG255:BG264" si="26">IF(N255="zákl. přenesená",J255,0)</f>
        <v>0</v>
      </c>
      <c r="BH255" s="136">
        <f t="shared" ref="BH255:BH264" si="27">IF(N255="sníž. přenesená",J255,0)</f>
        <v>0</v>
      </c>
      <c r="BI255" s="136">
        <f t="shared" ref="BI255:BI264" si="28">IF(N255="nulová",J255,0)</f>
        <v>0</v>
      </c>
      <c r="BJ255" s="17" t="s">
        <v>77</v>
      </c>
      <c r="BK255" s="136">
        <f t="shared" ref="BK255:BK264" si="29">ROUND(I255*H255,2)</f>
        <v>0</v>
      </c>
      <c r="BL255" s="17" t="s">
        <v>128</v>
      </c>
      <c r="BM255" s="135" t="s">
        <v>330</v>
      </c>
    </row>
    <row r="256" spans="2:65" s="1" customFormat="1" ht="24.15" customHeight="1">
      <c r="B256" s="124"/>
      <c r="C256" s="125" t="s">
        <v>331</v>
      </c>
      <c r="D256" s="125" t="s">
        <v>124</v>
      </c>
      <c r="E256" s="126" t="s">
        <v>332</v>
      </c>
      <c r="F256" s="127" t="s">
        <v>333</v>
      </c>
      <c r="G256" s="128" t="s">
        <v>149</v>
      </c>
      <c r="H256" s="129">
        <v>-980</v>
      </c>
      <c r="I256" s="130">
        <v>1368</v>
      </c>
      <c r="J256" s="130">
        <f t="shared" si="20"/>
        <v>-1340640</v>
      </c>
      <c r="K256" s="127" t="s">
        <v>1</v>
      </c>
      <c r="L256" s="29"/>
      <c r="M256" s="131" t="s">
        <v>1</v>
      </c>
      <c r="N256" s="132" t="s">
        <v>35</v>
      </c>
      <c r="O256" s="133">
        <v>0</v>
      </c>
      <c r="P256" s="133">
        <f t="shared" si="21"/>
        <v>0</v>
      </c>
      <c r="Q256" s="133">
        <v>0</v>
      </c>
      <c r="R256" s="133">
        <f t="shared" si="22"/>
        <v>0</v>
      </c>
      <c r="S256" s="133">
        <v>0</v>
      </c>
      <c r="T256" s="134">
        <f t="shared" si="23"/>
        <v>0</v>
      </c>
      <c r="AR256" s="135" t="s">
        <v>128</v>
      </c>
      <c r="AT256" s="135" t="s">
        <v>124</v>
      </c>
      <c r="AU256" s="135" t="s">
        <v>78</v>
      </c>
      <c r="AY256" s="17" t="s">
        <v>122</v>
      </c>
      <c r="BE256" s="136">
        <f t="shared" si="24"/>
        <v>-1340640</v>
      </c>
      <c r="BF256" s="136">
        <f t="shared" si="25"/>
        <v>0</v>
      </c>
      <c r="BG256" s="136">
        <f t="shared" si="26"/>
        <v>0</v>
      </c>
      <c r="BH256" s="136">
        <f t="shared" si="27"/>
        <v>0</v>
      </c>
      <c r="BI256" s="136">
        <f t="shared" si="28"/>
        <v>0</v>
      </c>
      <c r="BJ256" s="17" t="s">
        <v>77</v>
      </c>
      <c r="BK256" s="136">
        <f t="shared" si="29"/>
        <v>-1340640</v>
      </c>
      <c r="BL256" s="17" t="s">
        <v>128</v>
      </c>
      <c r="BM256" s="135" t="s">
        <v>334</v>
      </c>
    </row>
    <row r="257" spans="2:65" s="1" customFormat="1" ht="24.15" customHeight="1">
      <c r="B257" s="124"/>
      <c r="C257" s="125" t="s">
        <v>335</v>
      </c>
      <c r="D257" s="125" t="s">
        <v>124</v>
      </c>
      <c r="E257" s="126" t="s">
        <v>336</v>
      </c>
      <c r="F257" s="127" t="s">
        <v>337</v>
      </c>
      <c r="G257" s="128" t="s">
        <v>149</v>
      </c>
      <c r="H257" s="129">
        <v>-490</v>
      </c>
      <c r="I257" s="130">
        <v>2704</v>
      </c>
      <c r="J257" s="130">
        <f t="shared" si="20"/>
        <v>-1324960</v>
      </c>
      <c r="K257" s="127" t="s">
        <v>1</v>
      </c>
      <c r="L257" s="29"/>
      <c r="M257" s="131" t="s">
        <v>1</v>
      </c>
      <c r="N257" s="132" t="s">
        <v>35</v>
      </c>
      <c r="O257" s="133">
        <v>0</v>
      </c>
      <c r="P257" s="133">
        <f t="shared" si="21"/>
        <v>0</v>
      </c>
      <c r="Q257" s="133">
        <v>0</v>
      </c>
      <c r="R257" s="133">
        <f t="shared" si="22"/>
        <v>0</v>
      </c>
      <c r="S257" s="133">
        <v>0</v>
      </c>
      <c r="T257" s="134">
        <f t="shared" si="23"/>
        <v>0</v>
      </c>
      <c r="AR257" s="135" t="s">
        <v>128</v>
      </c>
      <c r="AT257" s="135" t="s">
        <v>124</v>
      </c>
      <c r="AU257" s="135" t="s">
        <v>78</v>
      </c>
      <c r="AY257" s="17" t="s">
        <v>122</v>
      </c>
      <c r="BE257" s="136">
        <f t="shared" si="24"/>
        <v>-1324960</v>
      </c>
      <c r="BF257" s="136">
        <f t="shared" si="25"/>
        <v>0</v>
      </c>
      <c r="BG257" s="136">
        <f t="shared" si="26"/>
        <v>0</v>
      </c>
      <c r="BH257" s="136">
        <f t="shared" si="27"/>
        <v>0</v>
      </c>
      <c r="BI257" s="136">
        <f t="shared" si="28"/>
        <v>0</v>
      </c>
      <c r="BJ257" s="17" t="s">
        <v>77</v>
      </c>
      <c r="BK257" s="136">
        <f t="shared" si="29"/>
        <v>-1324960</v>
      </c>
      <c r="BL257" s="17" t="s">
        <v>128</v>
      </c>
      <c r="BM257" s="135" t="s">
        <v>338</v>
      </c>
    </row>
    <row r="258" spans="2:65" s="1" customFormat="1" ht="24.15" customHeight="1">
      <c r="B258" s="124"/>
      <c r="C258" s="125" t="s">
        <v>339</v>
      </c>
      <c r="D258" s="125" t="s">
        <v>124</v>
      </c>
      <c r="E258" s="126" t="s">
        <v>340</v>
      </c>
      <c r="F258" s="127" t="s">
        <v>341</v>
      </c>
      <c r="G258" s="128" t="s">
        <v>162</v>
      </c>
      <c r="H258" s="129">
        <v>0</v>
      </c>
      <c r="I258" s="130">
        <v>2390</v>
      </c>
      <c r="J258" s="130">
        <f t="shared" si="20"/>
        <v>0</v>
      </c>
      <c r="K258" s="127" t="s">
        <v>1</v>
      </c>
      <c r="L258" s="29"/>
      <c r="M258" s="131" t="s">
        <v>1</v>
      </c>
      <c r="N258" s="132" t="s">
        <v>35</v>
      </c>
      <c r="O258" s="133">
        <v>0</v>
      </c>
      <c r="P258" s="133">
        <f t="shared" si="21"/>
        <v>0</v>
      </c>
      <c r="Q258" s="133">
        <v>0</v>
      </c>
      <c r="R258" s="133">
        <f t="shared" si="22"/>
        <v>0</v>
      </c>
      <c r="S258" s="133">
        <v>0</v>
      </c>
      <c r="T258" s="134">
        <f t="shared" si="23"/>
        <v>0</v>
      </c>
      <c r="AR258" s="135" t="s">
        <v>128</v>
      </c>
      <c r="AT258" s="135" t="s">
        <v>124</v>
      </c>
      <c r="AU258" s="135" t="s">
        <v>78</v>
      </c>
      <c r="AY258" s="17" t="s">
        <v>122</v>
      </c>
      <c r="BE258" s="136">
        <f t="shared" si="24"/>
        <v>0</v>
      </c>
      <c r="BF258" s="136">
        <f t="shared" si="25"/>
        <v>0</v>
      </c>
      <c r="BG258" s="136">
        <f t="shared" si="26"/>
        <v>0</v>
      </c>
      <c r="BH258" s="136">
        <f t="shared" si="27"/>
        <v>0</v>
      </c>
      <c r="BI258" s="136">
        <f t="shared" si="28"/>
        <v>0</v>
      </c>
      <c r="BJ258" s="17" t="s">
        <v>77</v>
      </c>
      <c r="BK258" s="136">
        <f t="shared" si="29"/>
        <v>0</v>
      </c>
      <c r="BL258" s="17" t="s">
        <v>128</v>
      </c>
      <c r="BM258" s="135" t="s">
        <v>342</v>
      </c>
    </row>
    <row r="259" spans="2:65" s="1" customFormat="1" ht="16.5" customHeight="1">
      <c r="B259" s="124"/>
      <c r="C259" s="125" t="s">
        <v>343</v>
      </c>
      <c r="D259" s="125" t="s">
        <v>124</v>
      </c>
      <c r="E259" s="126" t="s">
        <v>344</v>
      </c>
      <c r="F259" s="127" t="s">
        <v>345</v>
      </c>
      <c r="G259" s="128" t="s">
        <v>162</v>
      </c>
      <c r="H259" s="129">
        <v>0</v>
      </c>
      <c r="I259" s="130">
        <v>3760</v>
      </c>
      <c r="J259" s="130">
        <f t="shared" si="20"/>
        <v>0</v>
      </c>
      <c r="K259" s="127" t="s">
        <v>1</v>
      </c>
      <c r="L259" s="29"/>
      <c r="M259" s="131" t="s">
        <v>1</v>
      </c>
      <c r="N259" s="132" t="s">
        <v>35</v>
      </c>
      <c r="O259" s="133">
        <v>0</v>
      </c>
      <c r="P259" s="133">
        <f t="shared" si="21"/>
        <v>0</v>
      </c>
      <c r="Q259" s="133">
        <v>0</v>
      </c>
      <c r="R259" s="133">
        <f t="shared" si="22"/>
        <v>0</v>
      </c>
      <c r="S259" s="133">
        <v>0</v>
      </c>
      <c r="T259" s="134">
        <f t="shared" si="23"/>
        <v>0</v>
      </c>
      <c r="AR259" s="135" t="s">
        <v>128</v>
      </c>
      <c r="AT259" s="135" t="s">
        <v>124</v>
      </c>
      <c r="AU259" s="135" t="s">
        <v>78</v>
      </c>
      <c r="AY259" s="17" t="s">
        <v>122</v>
      </c>
      <c r="BE259" s="136">
        <f t="shared" si="24"/>
        <v>0</v>
      </c>
      <c r="BF259" s="136">
        <f t="shared" si="25"/>
        <v>0</v>
      </c>
      <c r="BG259" s="136">
        <f t="shared" si="26"/>
        <v>0</v>
      </c>
      <c r="BH259" s="136">
        <f t="shared" si="27"/>
        <v>0</v>
      </c>
      <c r="BI259" s="136">
        <f t="shared" si="28"/>
        <v>0</v>
      </c>
      <c r="BJ259" s="17" t="s">
        <v>77</v>
      </c>
      <c r="BK259" s="136">
        <f t="shared" si="29"/>
        <v>0</v>
      </c>
      <c r="BL259" s="17" t="s">
        <v>128</v>
      </c>
      <c r="BM259" s="135" t="s">
        <v>346</v>
      </c>
    </row>
    <row r="260" spans="2:65" s="1" customFormat="1" ht="16.5" customHeight="1">
      <c r="B260" s="124"/>
      <c r="C260" s="125" t="s">
        <v>347</v>
      </c>
      <c r="D260" s="125" t="s">
        <v>124</v>
      </c>
      <c r="E260" s="126" t="s">
        <v>348</v>
      </c>
      <c r="F260" s="127" t="s">
        <v>349</v>
      </c>
      <c r="G260" s="128" t="s">
        <v>162</v>
      </c>
      <c r="H260" s="129">
        <v>0</v>
      </c>
      <c r="I260" s="130">
        <v>4730</v>
      </c>
      <c r="J260" s="130">
        <f t="shared" si="20"/>
        <v>0</v>
      </c>
      <c r="K260" s="127" t="s">
        <v>1</v>
      </c>
      <c r="L260" s="29"/>
      <c r="M260" s="131" t="s">
        <v>1</v>
      </c>
      <c r="N260" s="132" t="s">
        <v>35</v>
      </c>
      <c r="O260" s="133">
        <v>0</v>
      </c>
      <c r="P260" s="133">
        <f t="shared" si="21"/>
        <v>0</v>
      </c>
      <c r="Q260" s="133">
        <v>0</v>
      </c>
      <c r="R260" s="133">
        <f t="shared" si="22"/>
        <v>0</v>
      </c>
      <c r="S260" s="133">
        <v>0</v>
      </c>
      <c r="T260" s="134">
        <f t="shared" si="23"/>
        <v>0</v>
      </c>
      <c r="AR260" s="135" t="s">
        <v>128</v>
      </c>
      <c r="AT260" s="135" t="s">
        <v>124</v>
      </c>
      <c r="AU260" s="135" t="s">
        <v>78</v>
      </c>
      <c r="AY260" s="17" t="s">
        <v>122</v>
      </c>
      <c r="BE260" s="136">
        <f t="shared" si="24"/>
        <v>0</v>
      </c>
      <c r="BF260" s="136">
        <f t="shared" si="25"/>
        <v>0</v>
      </c>
      <c r="BG260" s="136">
        <f t="shared" si="26"/>
        <v>0</v>
      </c>
      <c r="BH260" s="136">
        <f t="shared" si="27"/>
        <v>0</v>
      </c>
      <c r="BI260" s="136">
        <f t="shared" si="28"/>
        <v>0</v>
      </c>
      <c r="BJ260" s="17" t="s">
        <v>77</v>
      </c>
      <c r="BK260" s="136">
        <f t="shared" si="29"/>
        <v>0</v>
      </c>
      <c r="BL260" s="17" t="s">
        <v>128</v>
      </c>
      <c r="BM260" s="135" t="s">
        <v>350</v>
      </c>
    </row>
    <row r="261" spans="2:65" s="1" customFormat="1" ht="24.15" customHeight="1">
      <c r="B261" s="124"/>
      <c r="C261" s="125" t="s">
        <v>351</v>
      </c>
      <c r="D261" s="125" t="s">
        <v>124</v>
      </c>
      <c r="E261" s="126" t="s">
        <v>352</v>
      </c>
      <c r="F261" s="127" t="s">
        <v>353</v>
      </c>
      <c r="G261" s="128" t="s">
        <v>162</v>
      </c>
      <c r="H261" s="129">
        <v>0</v>
      </c>
      <c r="I261" s="130">
        <v>4770</v>
      </c>
      <c r="J261" s="130">
        <f t="shared" si="20"/>
        <v>0</v>
      </c>
      <c r="K261" s="127" t="s">
        <v>1</v>
      </c>
      <c r="L261" s="29"/>
      <c r="M261" s="131" t="s">
        <v>1</v>
      </c>
      <c r="N261" s="132" t="s">
        <v>35</v>
      </c>
      <c r="O261" s="133">
        <v>0</v>
      </c>
      <c r="P261" s="133">
        <f t="shared" si="21"/>
        <v>0</v>
      </c>
      <c r="Q261" s="133">
        <v>0</v>
      </c>
      <c r="R261" s="133">
        <f t="shared" si="22"/>
        <v>0</v>
      </c>
      <c r="S261" s="133">
        <v>0</v>
      </c>
      <c r="T261" s="134">
        <f t="shared" si="23"/>
        <v>0</v>
      </c>
      <c r="AR261" s="135" t="s">
        <v>128</v>
      </c>
      <c r="AT261" s="135" t="s">
        <v>124</v>
      </c>
      <c r="AU261" s="135" t="s">
        <v>78</v>
      </c>
      <c r="AY261" s="17" t="s">
        <v>122</v>
      </c>
      <c r="BE261" s="136">
        <f t="shared" si="24"/>
        <v>0</v>
      </c>
      <c r="BF261" s="136">
        <f t="shared" si="25"/>
        <v>0</v>
      </c>
      <c r="BG261" s="136">
        <f t="shared" si="26"/>
        <v>0</v>
      </c>
      <c r="BH261" s="136">
        <f t="shared" si="27"/>
        <v>0</v>
      </c>
      <c r="BI261" s="136">
        <f t="shared" si="28"/>
        <v>0</v>
      </c>
      <c r="BJ261" s="17" t="s">
        <v>77</v>
      </c>
      <c r="BK261" s="136">
        <f t="shared" si="29"/>
        <v>0</v>
      </c>
      <c r="BL261" s="17" t="s">
        <v>128</v>
      </c>
      <c r="BM261" s="135" t="s">
        <v>354</v>
      </c>
    </row>
    <row r="262" spans="2:65" s="1" customFormat="1" ht="16.5" customHeight="1">
      <c r="B262" s="124"/>
      <c r="C262" s="125" t="s">
        <v>355</v>
      </c>
      <c r="D262" s="125" t="s">
        <v>124</v>
      </c>
      <c r="E262" s="126" t="s">
        <v>356</v>
      </c>
      <c r="F262" s="127" t="s">
        <v>357</v>
      </c>
      <c r="G262" s="128" t="s">
        <v>127</v>
      </c>
      <c r="H262" s="129">
        <v>0</v>
      </c>
      <c r="I262" s="130">
        <v>681</v>
      </c>
      <c r="J262" s="130">
        <f t="shared" si="20"/>
        <v>0</v>
      </c>
      <c r="K262" s="127" t="s">
        <v>1</v>
      </c>
      <c r="L262" s="29"/>
      <c r="M262" s="131" t="s">
        <v>1</v>
      </c>
      <c r="N262" s="132" t="s">
        <v>35</v>
      </c>
      <c r="O262" s="133">
        <v>0</v>
      </c>
      <c r="P262" s="133">
        <f t="shared" si="21"/>
        <v>0</v>
      </c>
      <c r="Q262" s="133">
        <v>0</v>
      </c>
      <c r="R262" s="133">
        <f t="shared" si="22"/>
        <v>0</v>
      </c>
      <c r="S262" s="133">
        <v>0</v>
      </c>
      <c r="T262" s="134">
        <f t="shared" si="23"/>
        <v>0</v>
      </c>
      <c r="AR262" s="135" t="s">
        <v>128</v>
      </c>
      <c r="AT262" s="135" t="s">
        <v>124</v>
      </c>
      <c r="AU262" s="135" t="s">
        <v>78</v>
      </c>
      <c r="AY262" s="17" t="s">
        <v>122</v>
      </c>
      <c r="BE262" s="136">
        <f t="shared" si="24"/>
        <v>0</v>
      </c>
      <c r="BF262" s="136">
        <f t="shared" si="25"/>
        <v>0</v>
      </c>
      <c r="BG262" s="136">
        <f t="shared" si="26"/>
        <v>0</v>
      </c>
      <c r="BH262" s="136">
        <f t="shared" si="27"/>
        <v>0</v>
      </c>
      <c r="BI262" s="136">
        <f t="shared" si="28"/>
        <v>0</v>
      </c>
      <c r="BJ262" s="17" t="s">
        <v>77</v>
      </c>
      <c r="BK262" s="136">
        <f t="shared" si="29"/>
        <v>0</v>
      </c>
      <c r="BL262" s="17" t="s">
        <v>128</v>
      </c>
      <c r="BM262" s="135" t="s">
        <v>358</v>
      </c>
    </row>
    <row r="263" spans="2:65" s="1" customFormat="1" ht="16.5" customHeight="1">
      <c r="B263" s="124"/>
      <c r="C263" s="125" t="s">
        <v>359</v>
      </c>
      <c r="D263" s="125" t="s">
        <v>124</v>
      </c>
      <c r="E263" s="126" t="s">
        <v>360</v>
      </c>
      <c r="F263" s="127" t="s">
        <v>361</v>
      </c>
      <c r="G263" s="128" t="s">
        <v>127</v>
      </c>
      <c r="H263" s="129">
        <v>0</v>
      </c>
      <c r="I263" s="130">
        <v>144</v>
      </c>
      <c r="J263" s="130">
        <f t="shared" si="20"/>
        <v>0</v>
      </c>
      <c r="K263" s="127" t="s">
        <v>1</v>
      </c>
      <c r="L263" s="29"/>
      <c r="M263" s="131" t="s">
        <v>1</v>
      </c>
      <c r="N263" s="132" t="s">
        <v>35</v>
      </c>
      <c r="O263" s="133">
        <v>0</v>
      </c>
      <c r="P263" s="133">
        <f t="shared" si="21"/>
        <v>0</v>
      </c>
      <c r="Q263" s="133">
        <v>0</v>
      </c>
      <c r="R263" s="133">
        <f t="shared" si="22"/>
        <v>0</v>
      </c>
      <c r="S263" s="133">
        <v>0</v>
      </c>
      <c r="T263" s="134">
        <f t="shared" si="23"/>
        <v>0</v>
      </c>
      <c r="AR263" s="135" t="s">
        <v>128</v>
      </c>
      <c r="AT263" s="135" t="s">
        <v>124</v>
      </c>
      <c r="AU263" s="135" t="s">
        <v>78</v>
      </c>
      <c r="AY263" s="17" t="s">
        <v>122</v>
      </c>
      <c r="BE263" s="136">
        <f t="shared" si="24"/>
        <v>0</v>
      </c>
      <c r="BF263" s="136">
        <f t="shared" si="25"/>
        <v>0</v>
      </c>
      <c r="BG263" s="136">
        <f t="shared" si="26"/>
        <v>0</v>
      </c>
      <c r="BH263" s="136">
        <f t="shared" si="27"/>
        <v>0</v>
      </c>
      <c r="BI263" s="136">
        <f t="shared" si="28"/>
        <v>0</v>
      </c>
      <c r="BJ263" s="17" t="s">
        <v>77</v>
      </c>
      <c r="BK263" s="136">
        <f t="shared" si="29"/>
        <v>0</v>
      </c>
      <c r="BL263" s="17" t="s">
        <v>128</v>
      </c>
      <c r="BM263" s="135" t="s">
        <v>362</v>
      </c>
    </row>
    <row r="264" spans="2:65" s="1" customFormat="1" ht="16.5" customHeight="1">
      <c r="B264" s="124"/>
      <c r="C264" s="125" t="s">
        <v>363</v>
      </c>
      <c r="D264" s="125" t="s">
        <v>124</v>
      </c>
      <c r="E264" s="126" t="s">
        <v>364</v>
      </c>
      <c r="F264" s="127" t="s">
        <v>365</v>
      </c>
      <c r="G264" s="128" t="s">
        <v>249</v>
      </c>
      <c r="H264" s="129">
        <v>0</v>
      </c>
      <c r="I264" s="130">
        <v>39000</v>
      </c>
      <c r="J264" s="130">
        <f t="shared" si="20"/>
        <v>0</v>
      </c>
      <c r="K264" s="127" t="s">
        <v>1</v>
      </c>
      <c r="L264" s="29"/>
      <c r="M264" s="131" t="s">
        <v>1</v>
      </c>
      <c r="N264" s="132" t="s">
        <v>35</v>
      </c>
      <c r="O264" s="133">
        <v>0</v>
      </c>
      <c r="P264" s="133">
        <f t="shared" si="21"/>
        <v>0</v>
      </c>
      <c r="Q264" s="133">
        <v>0</v>
      </c>
      <c r="R264" s="133">
        <f t="shared" si="22"/>
        <v>0</v>
      </c>
      <c r="S264" s="133">
        <v>0</v>
      </c>
      <c r="T264" s="134">
        <f t="shared" si="23"/>
        <v>0</v>
      </c>
      <c r="AR264" s="135" t="s">
        <v>128</v>
      </c>
      <c r="AT264" s="135" t="s">
        <v>124</v>
      </c>
      <c r="AU264" s="135" t="s">
        <v>78</v>
      </c>
      <c r="AY264" s="17" t="s">
        <v>122</v>
      </c>
      <c r="BE264" s="136">
        <f t="shared" si="24"/>
        <v>0</v>
      </c>
      <c r="BF264" s="136">
        <f t="shared" si="25"/>
        <v>0</v>
      </c>
      <c r="BG264" s="136">
        <f t="shared" si="26"/>
        <v>0</v>
      </c>
      <c r="BH264" s="136">
        <f t="shared" si="27"/>
        <v>0</v>
      </c>
      <c r="BI264" s="136">
        <f t="shared" si="28"/>
        <v>0</v>
      </c>
      <c r="BJ264" s="17" t="s">
        <v>77</v>
      </c>
      <c r="BK264" s="136">
        <f t="shared" si="29"/>
        <v>0</v>
      </c>
      <c r="BL264" s="17" t="s">
        <v>128</v>
      </c>
      <c r="BM264" s="135" t="s">
        <v>366</v>
      </c>
    </row>
    <row r="265" spans="2:65" s="11" customFormat="1" ht="22.8" customHeight="1">
      <c r="B265" s="113"/>
      <c r="D265" s="114" t="s">
        <v>69</v>
      </c>
      <c r="E265" s="122" t="s">
        <v>133</v>
      </c>
      <c r="F265" s="122" t="s">
        <v>367</v>
      </c>
      <c r="J265" s="123">
        <f>BK265</f>
        <v>0</v>
      </c>
      <c r="L265" s="113"/>
      <c r="M265" s="117"/>
      <c r="P265" s="118">
        <f>SUM(P266:P274)</f>
        <v>0</v>
      </c>
      <c r="R265" s="118">
        <f>SUM(R266:R274)</f>
        <v>0</v>
      </c>
      <c r="T265" s="119">
        <f>SUM(T266:T274)</f>
        <v>0</v>
      </c>
      <c r="AR265" s="114" t="s">
        <v>77</v>
      </c>
      <c r="AT265" s="120" t="s">
        <v>69</v>
      </c>
      <c r="AU265" s="120" t="s">
        <v>77</v>
      </c>
      <c r="AY265" s="114" t="s">
        <v>122</v>
      </c>
      <c r="BK265" s="121">
        <f>SUM(BK266:BK274)</f>
        <v>0</v>
      </c>
    </row>
    <row r="266" spans="2:65" s="1" customFormat="1" ht="24.15" customHeight="1">
      <c r="B266" s="124"/>
      <c r="C266" s="125" t="s">
        <v>368</v>
      </c>
      <c r="D266" s="125" t="s">
        <v>124</v>
      </c>
      <c r="E266" s="126" t="s">
        <v>369</v>
      </c>
      <c r="F266" s="127" t="s">
        <v>370</v>
      </c>
      <c r="G266" s="128" t="s">
        <v>229</v>
      </c>
      <c r="H266" s="129">
        <v>0</v>
      </c>
      <c r="I266" s="130">
        <v>248</v>
      </c>
      <c r="J266" s="130">
        <f t="shared" ref="J266:J274" si="30">ROUND(I266*H266,2)</f>
        <v>0</v>
      </c>
      <c r="K266" s="127" t="s">
        <v>1</v>
      </c>
      <c r="L266" s="29"/>
      <c r="M266" s="131" t="s">
        <v>1</v>
      </c>
      <c r="N266" s="132" t="s">
        <v>35</v>
      </c>
      <c r="O266" s="133">
        <v>0</v>
      </c>
      <c r="P266" s="133">
        <f t="shared" ref="P266:P274" si="31">O266*H266</f>
        <v>0</v>
      </c>
      <c r="Q266" s="133">
        <v>0</v>
      </c>
      <c r="R266" s="133">
        <f t="shared" ref="R266:R274" si="32">Q266*H266</f>
        <v>0</v>
      </c>
      <c r="S266" s="133">
        <v>0</v>
      </c>
      <c r="T266" s="134">
        <f t="shared" ref="T266:T274" si="33">S266*H266</f>
        <v>0</v>
      </c>
      <c r="AR266" s="135" t="s">
        <v>128</v>
      </c>
      <c r="AT266" s="135" t="s">
        <v>124</v>
      </c>
      <c r="AU266" s="135" t="s">
        <v>78</v>
      </c>
      <c r="AY266" s="17" t="s">
        <v>122</v>
      </c>
      <c r="BE266" s="136">
        <f t="shared" ref="BE266:BE274" si="34">IF(N266="základní",J266,0)</f>
        <v>0</v>
      </c>
      <c r="BF266" s="136">
        <f t="shared" ref="BF266:BF274" si="35">IF(N266="snížená",J266,0)</f>
        <v>0</v>
      </c>
      <c r="BG266" s="136">
        <f t="shared" ref="BG266:BG274" si="36">IF(N266="zákl. přenesená",J266,0)</f>
        <v>0</v>
      </c>
      <c r="BH266" s="136">
        <f t="shared" ref="BH266:BH274" si="37">IF(N266="sníž. přenesená",J266,0)</f>
        <v>0</v>
      </c>
      <c r="BI266" s="136">
        <f t="shared" ref="BI266:BI274" si="38">IF(N266="nulová",J266,0)</f>
        <v>0</v>
      </c>
      <c r="BJ266" s="17" t="s">
        <v>77</v>
      </c>
      <c r="BK266" s="136">
        <f t="shared" ref="BK266:BK274" si="39">ROUND(I266*H266,2)</f>
        <v>0</v>
      </c>
      <c r="BL266" s="17" t="s">
        <v>128</v>
      </c>
      <c r="BM266" s="135" t="s">
        <v>371</v>
      </c>
    </row>
    <row r="267" spans="2:65" s="1" customFormat="1" ht="24.15" customHeight="1">
      <c r="B267" s="124"/>
      <c r="C267" s="155" t="s">
        <v>372</v>
      </c>
      <c r="D267" s="155" t="s">
        <v>199</v>
      </c>
      <c r="E267" s="156" t="s">
        <v>373</v>
      </c>
      <c r="F267" s="157" t="s">
        <v>374</v>
      </c>
      <c r="G267" s="158" t="s">
        <v>229</v>
      </c>
      <c r="H267" s="159">
        <v>0</v>
      </c>
      <c r="I267" s="160">
        <v>300</v>
      </c>
      <c r="J267" s="160">
        <f t="shared" si="30"/>
        <v>0</v>
      </c>
      <c r="K267" s="157" t="s">
        <v>1</v>
      </c>
      <c r="L267" s="161"/>
      <c r="M267" s="162" t="s">
        <v>1</v>
      </c>
      <c r="N267" s="163" t="s">
        <v>35</v>
      </c>
      <c r="O267" s="133">
        <v>0</v>
      </c>
      <c r="P267" s="133">
        <f t="shared" si="31"/>
        <v>0</v>
      </c>
      <c r="Q267" s="133">
        <v>0</v>
      </c>
      <c r="R267" s="133">
        <f t="shared" si="32"/>
        <v>0</v>
      </c>
      <c r="S267" s="133">
        <v>0</v>
      </c>
      <c r="T267" s="134">
        <f t="shared" si="33"/>
        <v>0</v>
      </c>
      <c r="AR267" s="135" t="s">
        <v>155</v>
      </c>
      <c r="AT267" s="135" t="s">
        <v>199</v>
      </c>
      <c r="AU267" s="135" t="s">
        <v>78</v>
      </c>
      <c r="AY267" s="17" t="s">
        <v>122</v>
      </c>
      <c r="BE267" s="136">
        <f t="shared" si="34"/>
        <v>0</v>
      </c>
      <c r="BF267" s="136">
        <f t="shared" si="35"/>
        <v>0</v>
      </c>
      <c r="BG267" s="136">
        <f t="shared" si="36"/>
        <v>0</v>
      </c>
      <c r="BH267" s="136">
        <f t="shared" si="37"/>
        <v>0</v>
      </c>
      <c r="BI267" s="136">
        <f t="shared" si="38"/>
        <v>0</v>
      </c>
      <c r="BJ267" s="17" t="s">
        <v>77</v>
      </c>
      <c r="BK267" s="136">
        <f t="shared" si="39"/>
        <v>0</v>
      </c>
      <c r="BL267" s="17" t="s">
        <v>128</v>
      </c>
      <c r="BM267" s="135" t="s">
        <v>375</v>
      </c>
    </row>
    <row r="268" spans="2:65" s="1" customFormat="1" ht="21.75" customHeight="1">
      <c r="B268" s="124"/>
      <c r="C268" s="155" t="s">
        <v>376</v>
      </c>
      <c r="D268" s="155" t="s">
        <v>199</v>
      </c>
      <c r="E268" s="156" t="s">
        <v>377</v>
      </c>
      <c r="F268" s="157" t="s">
        <v>378</v>
      </c>
      <c r="G268" s="158" t="s">
        <v>229</v>
      </c>
      <c r="H268" s="159">
        <v>0</v>
      </c>
      <c r="I268" s="160">
        <v>550</v>
      </c>
      <c r="J268" s="160">
        <f t="shared" si="30"/>
        <v>0</v>
      </c>
      <c r="K268" s="157" t="s">
        <v>1</v>
      </c>
      <c r="L268" s="161"/>
      <c r="M268" s="162" t="s">
        <v>1</v>
      </c>
      <c r="N268" s="163" t="s">
        <v>35</v>
      </c>
      <c r="O268" s="133">
        <v>0</v>
      </c>
      <c r="P268" s="133">
        <f t="shared" si="31"/>
        <v>0</v>
      </c>
      <c r="Q268" s="133">
        <v>0</v>
      </c>
      <c r="R268" s="133">
        <f t="shared" si="32"/>
        <v>0</v>
      </c>
      <c r="S268" s="133">
        <v>0</v>
      </c>
      <c r="T268" s="134">
        <f t="shared" si="33"/>
        <v>0</v>
      </c>
      <c r="AR268" s="135" t="s">
        <v>155</v>
      </c>
      <c r="AT268" s="135" t="s">
        <v>199</v>
      </c>
      <c r="AU268" s="135" t="s">
        <v>78</v>
      </c>
      <c r="AY268" s="17" t="s">
        <v>122</v>
      </c>
      <c r="BE268" s="136">
        <f t="shared" si="34"/>
        <v>0</v>
      </c>
      <c r="BF268" s="136">
        <f t="shared" si="35"/>
        <v>0</v>
      </c>
      <c r="BG268" s="136">
        <f t="shared" si="36"/>
        <v>0</v>
      </c>
      <c r="BH268" s="136">
        <f t="shared" si="37"/>
        <v>0</v>
      </c>
      <c r="BI268" s="136">
        <f t="shared" si="38"/>
        <v>0</v>
      </c>
      <c r="BJ268" s="17" t="s">
        <v>77</v>
      </c>
      <c r="BK268" s="136">
        <f t="shared" si="39"/>
        <v>0</v>
      </c>
      <c r="BL268" s="17" t="s">
        <v>128</v>
      </c>
      <c r="BM268" s="135" t="s">
        <v>379</v>
      </c>
    </row>
    <row r="269" spans="2:65" s="1" customFormat="1" ht="24.15" customHeight="1">
      <c r="B269" s="124"/>
      <c r="C269" s="125" t="s">
        <v>380</v>
      </c>
      <c r="D269" s="125" t="s">
        <v>124</v>
      </c>
      <c r="E269" s="126" t="s">
        <v>381</v>
      </c>
      <c r="F269" s="127" t="s">
        <v>382</v>
      </c>
      <c r="G269" s="128" t="s">
        <v>229</v>
      </c>
      <c r="H269" s="129">
        <v>0</v>
      </c>
      <c r="I269" s="130">
        <v>1340</v>
      </c>
      <c r="J269" s="130">
        <f t="shared" si="30"/>
        <v>0</v>
      </c>
      <c r="K269" s="127" t="s">
        <v>1</v>
      </c>
      <c r="L269" s="29"/>
      <c r="M269" s="131" t="s">
        <v>1</v>
      </c>
      <c r="N269" s="132" t="s">
        <v>35</v>
      </c>
      <c r="O269" s="133">
        <v>0</v>
      </c>
      <c r="P269" s="133">
        <f t="shared" si="31"/>
        <v>0</v>
      </c>
      <c r="Q269" s="133">
        <v>0</v>
      </c>
      <c r="R269" s="133">
        <f t="shared" si="32"/>
        <v>0</v>
      </c>
      <c r="S269" s="133">
        <v>0</v>
      </c>
      <c r="T269" s="134">
        <f t="shared" si="33"/>
        <v>0</v>
      </c>
      <c r="AR269" s="135" t="s">
        <v>128</v>
      </c>
      <c r="AT269" s="135" t="s">
        <v>124</v>
      </c>
      <c r="AU269" s="135" t="s">
        <v>78</v>
      </c>
      <c r="AY269" s="17" t="s">
        <v>122</v>
      </c>
      <c r="BE269" s="136">
        <f t="shared" si="34"/>
        <v>0</v>
      </c>
      <c r="BF269" s="136">
        <f t="shared" si="35"/>
        <v>0</v>
      </c>
      <c r="BG269" s="136">
        <f t="shared" si="36"/>
        <v>0</v>
      </c>
      <c r="BH269" s="136">
        <f t="shared" si="37"/>
        <v>0</v>
      </c>
      <c r="BI269" s="136">
        <f t="shared" si="38"/>
        <v>0</v>
      </c>
      <c r="BJ269" s="17" t="s">
        <v>77</v>
      </c>
      <c r="BK269" s="136">
        <f t="shared" si="39"/>
        <v>0</v>
      </c>
      <c r="BL269" s="17" t="s">
        <v>128</v>
      </c>
      <c r="BM269" s="135" t="s">
        <v>383</v>
      </c>
    </row>
    <row r="270" spans="2:65" s="1" customFormat="1" ht="37.799999999999997" customHeight="1">
      <c r="B270" s="124"/>
      <c r="C270" s="155" t="s">
        <v>384</v>
      </c>
      <c r="D270" s="155" t="s">
        <v>199</v>
      </c>
      <c r="E270" s="156" t="s">
        <v>385</v>
      </c>
      <c r="F270" s="157" t="s">
        <v>386</v>
      </c>
      <c r="G270" s="158" t="s">
        <v>229</v>
      </c>
      <c r="H270" s="159">
        <v>0</v>
      </c>
      <c r="I270" s="160">
        <v>17900</v>
      </c>
      <c r="J270" s="160">
        <f t="shared" si="30"/>
        <v>0</v>
      </c>
      <c r="K270" s="157" t="s">
        <v>1</v>
      </c>
      <c r="L270" s="161"/>
      <c r="M270" s="162" t="s">
        <v>1</v>
      </c>
      <c r="N270" s="163" t="s">
        <v>35</v>
      </c>
      <c r="O270" s="133">
        <v>0</v>
      </c>
      <c r="P270" s="133">
        <f t="shared" si="31"/>
        <v>0</v>
      </c>
      <c r="Q270" s="133">
        <v>0</v>
      </c>
      <c r="R270" s="133">
        <f t="shared" si="32"/>
        <v>0</v>
      </c>
      <c r="S270" s="133">
        <v>0</v>
      </c>
      <c r="T270" s="134">
        <f t="shared" si="33"/>
        <v>0</v>
      </c>
      <c r="AR270" s="135" t="s">
        <v>155</v>
      </c>
      <c r="AT270" s="135" t="s">
        <v>199</v>
      </c>
      <c r="AU270" s="135" t="s">
        <v>78</v>
      </c>
      <c r="AY270" s="17" t="s">
        <v>122</v>
      </c>
      <c r="BE270" s="136">
        <f t="shared" si="34"/>
        <v>0</v>
      </c>
      <c r="BF270" s="136">
        <f t="shared" si="35"/>
        <v>0</v>
      </c>
      <c r="BG270" s="136">
        <f t="shared" si="36"/>
        <v>0</v>
      </c>
      <c r="BH270" s="136">
        <f t="shared" si="37"/>
        <v>0</v>
      </c>
      <c r="BI270" s="136">
        <f t="shared" si="38"/>
        <v>0</v>
      </c>
      <c r="BJ270" s="17" t="s">
        <v>77</v>
      </c>
      <c r="BK270" s="136">
        <f t="shared" si="39"/>
        <v>0</v>
      </c>
      <c r="BL270" s="17" t="s">
        <v>128</v>
      </c>
      <c r="BM270" s="135" t="s">
        <v>387</v>
      </c>
    </row>
    <row r="271" spans="2:65" s="1" customFormat="1" ht="24.15" customHeight="1">
      <c r="B271" s="124"/>
      <c r="C271" s="125" t="s">
        <v>388</v>
      </c>
      <c r="D271" s="125" t="s">
        <v>124</v>
      </c>
      <c r="E271" s="126" t="s">
        <v>389</v>
      </c>
      <c r="F271" s="127" t="s">
        <v>390</v>
      </c>
      <c r="G271" s="128" t="s">
        <v>149</v>
      </c>
      <c r="H271" s="129">
        <v>0</v>
      </c>
      <c r="I271" s="130">
        <v>183</v>
      </c>
      <c r="J271" s="130">
        <f t="shared" si="30"/>
        <v>0</v>
      </c>
      <c r="K271" s="127" t="s">
        <v>1</v>
      </c>
      <c r="L271" s="29"/>
      <c r="M271" s="131" t="s">
        <v>1</v>
      </c>
      <c r="N271" s="132" t="s">
        <v>35</v>
      </c>
      <c r="O271" s="133">
        <v>0</v>
      </c>
      <c r="P271" s="133">
        <f t="shared" si="31"/>
        <v>0</v>
      </c>
      <c r="Q271" s="133">
        <v>0</v>
      </c>
      <c r="R271" s="133">
        <f t="shared" si="32"/>
        <v>0</v>
      </c>
      <c r="S271" s="133">
        <v>0</v>
      </c>
      <c r="T271" s="134">
        <f t="shared" si="33"/>
        <v>0</v>
      </c>
      <c r="AR271" s="135" t="s">
        <v>128</v>
      </c>
      <c r="AT271" s="135" t="s">
        <v>124</v>
      </c>
      <c r="AU271" s="135" t="s">
        <v>78</v>
      </c>
      <c r="AY271" s="17" t="s">
        <v>122</v>
      </c>
      <c r="BE271" s="136">
        <f t="shared" si="34"/>
        <v>0</v>
      </c>
      <c r="BF271" s="136">
        <f t="shared" si="35"/>
        <v>0</v>
      </c>
      <c r="BG271" s="136">
        <f t="shared" si="36"/>
        <v>0</v>
      </c>
      <c r="BH271" s="136">
        <f t="shared" si="37"/>
        <v>0</v>
      </c>
      <c r="BI271" s="136">
        <f t="shared" si="38"/>
        <v>0</v>
      </c>
      <c r="BJ271" s="17" t="s">
        <v>77</v>
      </c>
      <c r="BK271" s="136">
        <f t="shared" si="39"/>
        <v>0</v>
      </c>
      <c r="BL271" s="17" t="s">
        <v>128</v>
      </c>
      <c r="BM271" s="135" t="s">
        <v>391</v>
      </c>
    </row>
    <row r="272" spans="2:65" s="1" customFormat="1" ht="24.15" customHeight="1">
      <c r="B272" s="124"/>
      <c r="C272" s="155" t="s">
        <v>392</v>
      </c>
      <c r="D272" s="155" t="s">
        <v>199</v>
      </c>
      <c r="E272" s="156" t="s">
        <v>393</v>
      </c>
      <c r="F272" s="157" t="s">
        <v>394</v>
      </c>
      <c r="G272" s="158" t="s">
        <v>149</v>
      </c>
      <c r="H272" s="159">
        <v>0</v>
      </c>
      <c r="I272" s="160">
        <v>231</v>
      </c>
      <c r="J272" s="160">
        <f t="shared" si="30"/>
        <v>0</v>
      </c>
      <c r="K272" s="157" t="s">
        <v>1</v>
      </c>
      <c r="L272" s="161"/>
      <c r="M272" s="162" t="s">
        <v>1</v>
      </c>
      <c r="N272" s="163" t="s">
        <v>35</v>
      </c>
      <c r="O272" s="133">
        <v>0</v>
      </c>
      <c r="P272" s="133">
        <f t="shared" si="31"/>
        <v>0</v>
      </c>
      <c r="Q272" s="133">
        <v>0</v>
      </c>
      <c r="R272" s="133">
        <f t="shared" si="32"/>
        <v>0</v>
      </c>
      <c r="S272" s="133">
        <v>0</v>
      </c>
      <c r="T272" s="134">
        <f t="shared" si="33"/>
        <v>0</v>
      </c>
      <c r="AR272" s="135" t="s">
        <v>155</v>
      </c>
      <c r="AT272" s="135" t="s">
        <v>199</v>
      </c>
      <c r="AU272" s="135" t="s">
        <v>78</v>
      </c>
      <c r="AY272" s="17" t="s">
        <v>122</v>
      </c>
      <c r="BE272" s="136">
        <f t="shared" si="34"/>
        <v>0</v>
      </c>
      <c r="BF272" s="136">
        <f t="shared" si="35"/>
        <v>0</v>
      </c>
      <c r="BG272" s="136">
        <f t="shared" si="36"/>
        <v>0</v>
      </c>
      <c r="BH272" s="136">
        <f t="shared" si="37"/>
        <v>0</v>
      </c>
      <c r="BI272" s="136">
        <f t="shared" si="38"/>
        <v>0</v>
      </c>
      <c r="BJ272" s="17" t="s">
        <v>77</v>
      </c>
      <c r="BK272" s="136">
        <f t="shared" si="39"/>
        <v>0</v>
      </c>
      <c r="BL272" s="17" t="s">
        <v>128</v>
      </c>
      <c r="BM272" s="135" t="s">
        <v>395</v>
      </c>
    </row>
    <row r="273" spans="2:65" s="1" customFormat="1" ht="21.75" customHeight="1">
      <c r="B273" s="124"/>
      <c r="C273" s="125" t="s">
        <v>396</v>
      </c>
      <c r="D273" s="125" t="s">
        <v>124</v>
      </c>
      <c r="E273" s="126" t="s">
        <v>397</v>
      </c>
      <c r="F273" s="127" t="s">
        <v>398</v>
      </c>
      <c r="G273" s="128" t="s">
        <v>149</v>
      </c>
      <c r="H273" s="129">
        <v>0</v>
      </c>
      <c r="I273" s="130">
        <v>52.1</v>
      </c>
      <c r="J273" s="130">
        <f t="shared" si="30"/>
        <v>0</v>
      </c>
      <c r="K273" s="127" t="s">
        <v>1</v>
      </c>
      <c r="L273" s="29"/>
      <c r="M273" s="131" t="s">
        <v>1</v>
      </c>
      <c r="N273" s="132" t="s">
        <v>35</v>
      </c>
      <c r="O273" s="133">
        <v>0</v>
      </c>
      <c r="P273" s="133">
        <f t="shared" si="31"/>
        <v>0</v>
      </c>
      <c r="Q273" s="133">
        <v>0</v>
      </c>
      <c r="R273" s="133">
        <f t="shared" si="32"/>
        <v>0</v>
      </c>
      <c r="S273" s="133">
        <v>0</v>
      </c>
      <c r="T273" s="134">
        <f t="shared" si="33"/>
        <v>0</v>
      </c>
      <c r="AR273" s="135" t="s">
        <v>128</v>
      </c>
      <c r="AT273" s="135" t="s">
        <v>124</v>
      </c>
      <c r="AU273" s="135" t="s">
        <v>78</v>
      </c>
      <c r="AY273" s="17" t="s">
        <v>122</v>
      </c>
      <c r="BE273" s="136">
        <f t="shared" si="34"/>
        <v>0</v>
      </c>
      <c r="BF273" s="136">
        <f t="shared" si="35"/>
        <v>0</v>
      </c>
      <c r="BG273" s="136">
        <f t="shared" si="36"/>
        <v>0</v>
      </c>
      <c r="BH273" s="136">
        <f t="shared" si="37"/>
        <v>0</v>
      </c>
      <c r="BI273" s="136">
        <f t="shared" si="38"/>
        <v>0</v>
      </c>
      <c r="BJ273" s="17" t="s">
        <v>77</v>
      </c>
      <c r="BK273" s="136">
        <f t="shared" si="39"/>
        <v>0</v>
      </c>
      <c r="BL273" s="17" t="s">
        <v>128</v>
      </c>
      <c r="BM273" s="135" t="s">
        <v>399</v>
      </c>
    </row>
    <row r="274" spans="2:65" s="1" customFormat="1" ht="37.799999999999997" customHeight="1">
      <c r="B274" s="124"/>
      <c r="C274" s="125" t="s">
        <v>400</v>
      </c>
      <c r="D274" s="125" t="s">
        <v>124</v>
      </c>
      <c r="E274" s="126" t="s">
        <v>401</v>
      </c>
      <c r="F274" s="127" t="s">
        <v>402</v>
      </c>
      <c r="G274" s="128" t="s">
        <v>162</v>
      </c>
      <c r="H274" s="129">
        <v>0</v>
      </c>
      <c r="I274" s="130">
        <v>6825</v>
      </c>
      <c r="J274" s="130">
        <f t="shared" si="30"/>
        <v>0</v>
      </c>
      <c r="K274" s="127" t="s">
        <v>1</v>
      </c>
      <c r="L274" s="29"/>
      <c r="M274" s="131" t="s">
        <v>1</v>
      </c>
      <c r="N274" s="132" t="s">
        <v>35</v>
      </c>
      <c r="O274" s="133">
        <v>0</v>
      </c>
      <c r="P274" s="133">
        <f t="shared" si="31"/>
        <v>0</v>
      </c>
      <c r="Q274" s="133">
        <v>0</v>
      </c>
      <c r="R274" s="133">
        <f t="shared" si="32"/>
        <v>0</v>
      </c>
      <c r="S274" s="133">
        <v>0</v>
      </c>
      <c r="T274" s="134">
        <f t="shared" si="33"/>
        <v>0</v>
      </c>
      <c r="AR274" s="135" t="s">
        <v>128</v>
      </c>
      <c r="AT274" s="135" t="s">
        <v>124</v>
      </c>
      <c r="AU274" s="135" t="s">
        <v>78</v>
      </c>
      <c r="AY274" s="17" t="s">
        <v>122</v>
      </c>
      <c r="BE274" s="136">
        <f t="shared" si="34"/>
        <v>0</v>
      </c>
      <c r="BF274" s="136">
        <f t="shared" si="35"/>
        <v>0</v>
      </c>
      <c r="BG274" s="136">
        <f t="shared" si="36"/>
        <v>0</v>
      </c>
      <c r="BH274" s="136">
        <f t="shared" si="37"/>
        <v>0</v>
      </c>
      <c r="BI274" s="136">
        <f t="shared" si="38"/>
        <v>0</v>
      </c>
      <c r="BJ274" s="17" t="s">
        <v>77</v>
      </c>
      <c r="BK274" s="136">
        <f t="shared" si="39"/>
        <v>0</v>
      </c>
      <c r="BL274" s="17" t="s">
        <v>128</v>
      </c>
      <c r="BM274" s="135" t="s">
        <v>403</v>
      </c>
    </row>
    <row r="275" spans="2:65" s="11" customFormat="1" ht="22.8" customHeight="1">
      <c r="B275" s="113"/>
      <c r="D275" s="114" t="s">
        <v>69</v>
      </c>
      <c r="E275" s="122" t="s">
        <v>404</v>
      </c>
      <c r="F275" s="122" t="s">
        <v>405</v>
      </c>
      <c r="J275" s="123">
        <f>BK275</f>
        <v>-1169250</v>
      </c>
      <c r="L275" s="113"/>
      <c r="M275" s="117"/>
      <c r="P275" s="118">
        <f>SUM(P276:P313)</f>
        <v>0</v>
      </c>
      <c r="R275" s="118">
        <f>SUM(R276:R313)</f>
        <v>0</v>
      </c>
      <c r="T275" s="119">
        <f>SUM(T276:T313)</f>
        <v>0</v>
      </c>
      <c r="AR275" s="114" t="s">
        <v>77</v>
      </c>
      <c r="AT275" s="120" t="s">
        <v>69</v>
      </c>
      <c r="AU275" s="120" t="s">
        <v>77</v>
      </c>
      <c r="AY275" s="114" t="s">
        <v>122</v>
      </c>
      <c r="BK275" s="121">
        <f>SUM(BK276:BK313)</f>
        <v>-1169250</v>
      </c>
    </row>
    <row r="276" spans="2:65" s="1" customFormat="1" ht="16.5" customHeight="1">
      <c r="B276" s="124"/>
      <c r="C276" s="125" t="s">
        <v>406</v>
      </c>
      <c r="D276" s="125" t="s">
        <v>124</v>
      </c>
      <c r="E276" s="126" t="s">
        <v>407</v>
      </c>
      <c r="F276" s="127" t="s">
        <v>408</v>
      </c>
      <c r="G276" s="128" t="s">
        <v>229</v>
      </c>
      <c r="H276" s="129">
        <v>-3</v>
      </c>
      <c r="I276" s="130">
        <v>155000</v>
      </c>
      <c r="J276" s="130">
        <f>ROUND(I276*H276,2)</f>
        <v>-465000</v>
      </c>
      <c r="K276" s="127" t="s">
        <v>1</v>
      </c>
      <c r="L276" s="29"/>
      <c r="M276" s="131" t="s">
        <v>1</v>
      </c>
      <c r="N276" s="132" t="s">
        <v>35</v>
      </c>
      <c r="O276" s="133">
        <v>0</v>
      </c>
      <c r="P276" s="133">
        <f>O276*H276</f>
        <v>0</v>
      </c>
      <c r="Q276" s="133">
        <v>0</v>
      </c>
      <c r="R276" s="133">
        <f>Q276*H276</f>
        <v>0</v>
      </c>
      <c r="S276" s="133">
        <v>0</v>
      </c>
      <c r="T276" s="134">
        <f>S276*H276</f>
        <v>0</v>
      </c>
      <c r="AR276" s="135" t="s">
        <v>128</v>
      </c>
      <c r="AT276" s="135" t="s">
        <v>124</v>
      </c>
      <c r="AU276" s="135" t="s">
        <v>78</v>
      </c>
      <c r="AY276" s="17" t="s">
        <v>122</v>
      </c>
      <c r="BE276" s="136">
        <f>IF(N276="základní",J276,0)</f>
        <v>-465000</v>
      </c>
      <c r="BF276" s="136">
        <f>IF(N276="snížená",J276,0)</f>
        <v>0</v>
      </c>
      <c r="BG276" s="136">
        <f>IF(N276="zákl. přenesená",J276,0)</f>
        <v>0</v>
      </c>
      <c r="BH276" s="136">
        <f>IF(N276="sníž. přenesená",J276,0)</f>
        <v>0</v>
      </c>
      <c r="BI276" s="136">
        <f>IF(N276="nulová",J276,0)</f>
        <v>0</v>
      </c>
      <c r="BJ276" s="17" t="s">
        <v>77</v>
      </c>
      <c r="BK276" s="136">
        <f>ROUND(I276*H276,2)</f>
        <v>-465000</v>
      </c>
      <c r="BL276" s="17" t="s">
        <v>128</v>
      </c>
      <c r="BM276" s="135" t="s">
        <v>409</v>
      </c>
    </row>
    <row r="277" spans="2:65" s="13" customFormat="1">
      <c r="B277" s="143"/>
      <c r="D277" s="138" t="s">
        <v>175</v>
      </c>
      <c r="E277" s="144" t="s">
        <v>1</v>
      </c>
      <c r="F277" s="145" t="s">
        <v>410</v>
      </c>
      <c r="H277" s="146">
        <v>3</v>
      </c>
      <c r="L277" s="143"/>
      <c r="M277" s="147"/>
      <c r="T277" s="148"/>
      <c r="AT277" s="144" t="s">
        <v>175</v>
      </c>
      <c r="AU277" s="144" t="s">
        <v>78</v>
      </c>
      <c r="AV277" s="13" t="s">
        <v>78</v>
      </c>
      <c r="AW277" s="13" t="s">
        <v>27</v>
      </c>
      <c r="AX277" s="13" t="s">
        <v>70</v>
      </c>
      <c r="AY277" s="144" t="s">
        <v>122</v>
      </c>
    </row>
    <row r="278" spans="2:65" s="14" customFormat="1">
      <c r="B278" s="149"/>
      <c r="D278" s="138" t="s">
        <v>175</v>
      </c>
      <c r="E278" s="150" t="s">
        <v>1</v>
      </c>
      <c r="F278" s="151" t="s">
        <v>180</v>
      </c>
      <c r="H278" s="152">
        <v>3</v>
      </c>
      <c r="L278" s="149"/>
      <c r="M278" s="153"/>
      <c r="T278" s="154"/>
      <c r="AT278" s="150" t="s">
        <v>175</v>
      </c>
      <c r="AU278" s="150" t="s">
        <v>78</v>
      </c>
      <c r="AV278" s="14" t="s">
        <v>128</v>
      </c>
      <c r="AW278" s="14" t="s">
        <v>27</v>
      </c>
      <c r="AX278" s="14" t="s">
        <v>77</v>
      </c>
      <c r="AY278" s="150" t="s">
        <v>122</v>
      </c>
    </row>
    <row r="279" spans="2:65" s="13" customFormat="1">
      <c r="B279" s="143"/>
      <c r="D279" s="138" t="s">
        <v>175</v>
      </c>
      <c r="F279" s="145" t="s">
        <v>411</v>
      </c>
      <c r="H279" s="146">
        <v>-3</v>
      </c>
      <c r="L279" s="143"/>
      <c r="M279" s="147"/>
      <c r="T279" s="148"/>
      <c r="AT279" s="144" t="s">
        <v>175</v>
      </c>
      <c r="AU279" s="144" t="s">
        <v>78</v>
      </c>
      <c r="AV279" s="13" t="s">
        <v>78</v>
      </c>
      <c r="AW279" s="13" t="s">
        <v>3</v>
      </c>
      <c r="AX279" s="13" t="s">
        <v>77</v>
      </c>
      <c r="AY279" s="144" t="s">
        <v>122</v>
      </c>
    </row>
    <row r="280" spans="2:65" s="1" customFormat="1" ht="16.5" customHeight="1">
      <c r="B280" s="124"/>
      <c r="C280" s="125" t="s">
        <v>412</v>
      </c>
      <c r="D280" s="125" t="s">
        <v>124</v>
      </c>
      <c r="E280" s="126" t="s">
        <v>413</v>
      </c>
      <c r="F280" s="127" t="s">
        <v>414</v>
      </c>
      <c r="G280" s="128" t="s">
        <v>229</v>
      </c>
      <c r="H280" s="129">
        <v>-2</v>
      </c>
      <c r="I280" s="130">
        <v>71500</v>
      </c>
      <c r="J280" s="130">
        <f>ROUND(I280*H280,2)</f>
        <v>-143000</v>
      </c>
      <c r="K280" s="127" t="s">
        <v>1</v>
      </c>
      <c r="L280" s="29"/>
      <c r="M280" s="131" t="s">
        <v>1</v>
      </c>
      <c r="N280" s="132" t="s">
        <v>35</v>
      </c>
      <c r="O280" s="133">
        <v>0</v>
      </c>
      <c r="P280" s="133">
        <f>O280*H280</f>
        <v>0</v>
      </c>
      <c r="Q280" s="133">
        <v>0</v>
      </c>
      <c r="R280" s="133">
        <f>Q280*H280</f>
        <v>0</v>
      </c>
      <c r="S280" s="133">
        <v>0</v>
      </c>
      <c r="T280" s="134">
        <f>S280*H280</f>
        <v>0</v>
      </c>
      <c r="AR280" s="135" t="s">
        <v>128</v>
      </c>
      <c r="AT280" s="135" t="s">
        <v>124</v>
      </c>
      <c r="AU280" s="135" t="s">
        <v>78</v>
      </c>
      <c r="AY280" s="17" t="s">
        <v>122</v>
      </c>
      <c r="BE280" s="136">
        <f>IF(N280="základní",J280,0)</f>
        <v>-143000</v>
      </c>
      <c r="BF280" s="136">
        <f>IF(N280="snížená",J280,0)</f>
        <v>0</v>
      </c>
      <c r="BG280" s="136">
        <f>IF(N280="zákl. přenesená",J280,0)</f>
        <v>0</v>
      </c>
      <c r="BH280" s="136">
        <f>IF(N280="sníž. přenesená",J280,0)</f>
        <v>0</v>
      </c>
      <c r="BI280" s="136">
        <f>IF(N280="nulová",J280,0)</f>
        <v>0</v>
      </c>
      <c r="BJ280" s="17" t="s">
        <v>77</v>
      </c>
      <c r="BK280" s="136">
        <f>ROUND(I280*H280,2)</f>
        <v>-143000</v>
      </c>
      <c r="BL280" s="17" t="s">
        <v>128</v>
      </c>
      <c r="BM280" s="135" t="s">
        <v>415</v>
      </c>
    </row>
    <row r="281" spans="2:65" s="13" customFormat="1">
      <c r="B281" s="143"/>
      <c r="D281" s="138" t="s">
        <v>175</v>
      </c>
      <c r="E281" s="144" t="s">
        <v>1</v>
      </c>
      <c r="F281" s="145" t="s">
        <v>416</v>
      </c>
      <c r="H281" s="146">
        <v>2</v>
      </c>
      <c r="L281" s="143"/>
      <c r="M281" s="147"/>
      <c r="T281" s="148"/>
      <c r="AT281" s="144" t="s">
        <v>175</v>
      </c>
      <c r="AU281" s="144" t="s">
        <v>78</v>
      </c>
      <c r="AV281" s="13" t="s">
        <v>78</v>
      </c>
      <c r="AW281" s="13" t="s">
        <v>27</v>
      </c>
      <c r="AX281" s="13" t="s">
        <v>70</v>
      </c>
      <c r="AY281" s="144" t="s">
        <v>122</v>
      </c>
    </row>
    <row r="282" spans="2:65" s="14" customFormat="1">
      <c r="B282" s="149"/>
      <c r="D282" s="138" t="s">
        <v>175</v>
      </c>
      <c r="E282" s="150" t="s">
        <v>1</v>
      </c>
      <c r="F282" s="151" t="s">
        <v>180</v>
      </c>
      <c r="H282" s="152">
        <v>2</v>
      </c>
      <c r="L282" s="149"/>
      <c r="M282" s="153"/>
      <c r="T282" s="154"/>
      <c r="AT282" s="150" t="s">
        <v>175</v>
      </c>
      <c r="AU282" s="150" t="s">
        <v>78</v>
      </c>
      <c r="AV282" s="14" t="s">
        <v>128</v>
      </c>
      <c r="AW282" s="14" t="s">
        <v>27</v>
      </c>
      <c r="AX282" s="14" t="s">
        <v>77</v>
      </c>
      <c r="AY282" s="150" t="s">
        <v>122</v>
      </c>
    </row>
    <row r="283" spans="2:65" s="13" customFormat="1">
      <c r="B283" s="143"/>
      <c r="D283" s="138" t="s">
        <v>175</v>
      </c>
      <c r="F283" s="145" t="s">
        <v>417</v>
      </c>
      <c r="H283" s="146">
        <v>-2</v>
      </c>
      <c r="L283" s="143"/>
      <c r="M283" s="147"/>
      <c r="T283" s="148"/>
      <c r="AT283" s="144" t="s">
        <v>175</v>
      </c>
      <c r="AU283" s="144" t="s">
        <v>78</v>
      </c>
      <c r="AV283" s="13" t="s">
        <v>78</v>
      </c>
      <c r="AW283" s="13" t="s">
        <v>3</v>
      </c>
      <c r="AX283" s="13" t="s">
        <v>77</v>
      </c>
      <c r="AY283" s="144" t="s">
        <v>122</v>
      </c>
    </row>
    <row r="284" spans="2:65" s="1" customFormat="1" ht="16.5" customHeight="1">
      <c r="B284" s="124"/>
      <c r="C284" s="125" t="s">
        <v>418</v>
      </c>
      <c r="D284" s="125" t="s">
        <v>124</v>
      </c>
      <c r="E284" s="126" t="s">
        <v>419</v>
      </c>
      <c r="F284" s="127" t="s">
        <v>414</v>
      </c>
      <c r="G284" s="128" t="s">
        <v>229</v>
      </c>
      <c r="H284" s="129">
        <v>-1</v>
      </c>
      <c r="I284" s="130">
        <v>71500</v>
      </c>
      <c r="J284" s="130">
        <f>ROUND(I284*H284,2)</f>
        <v>-71500</v>
      </c>
      <c r="K284" s="127" t="s">
        <v>1</v>
      </c>
      <c r="L284" s="29"/>
      <c r="M284" s="131" t="s">
        <v>1</v>
      </c>
      <c r="N284" s="132" t="s">
        <v>35</v>
      </c>
      <c r="O284" s="133">
        <v>0</v>
      </c>
      <c r="P284" s="133">
        <f>O284*H284</f>
        <v>0</v>
      </c>
      <c r="Q284" s="133">
        <v>0</v>
      </c>
      <c r="R284" s="133">
        <f>Q284*H284</f>
        <v>0</v>
      </c>
      <c r="S284" s="133">
        <v>0</v>
      </c>
      <c r="T284" s="134">
        <f>S284*H284</f>
        <v>0</v>
      </c>
      <c r="AR284" s="135" t="s">
        <v>128</v>
      </c>
      <c r="AT284" s="135" t="s">
        <v>124</v>
      </c>
      <c r="AU284" s="135" t="s">
        <v>78</v>
      </c>
      <c r="AY284" s="17" t="s">
        <v>122</v>
      </c>
      <c r="BE284" s="136">
        <f>IF(N284="základní",J284,0)</f>
        <v>-71500</v>
      </c>
      <c r="BF284" s="136">
        <f>IF(N284="snížená",J284,0)</f>
        <v>0</v>
      </c>
      <c r="BG284" s="136">
        <f>IF(N284="zákl. přenesená",J284,0)</f>
        <v>0</v>
      </c>
      <c r="BH284" s="136">
        <f>IF(N284="sníž. přenesená",J284,0)</f>
        <v>0</v>
      </c>
      <c r="BI284" s="136">
        <f>IF(N284="nulová",J284,0)</f>
        <v>0</v>
      </c>
      <c r="BJ284" s="17" t="s">
        <v>77</v>
      </c>
      <c r="BK284" s="136">
        <f>ROUND(I284*H284,2)</f>
        <v>-71500</v>
      </c>
      <c r="BL284" s="17" t="s">
        <v>128</v>
      </c>
      <c r="BM284" s="135" t="s">
        <v>420</v>
      </c>
    </row>
    <row r="285" spans="2:65" s="13" customFormat="1">
      <c r="B285" s="143"/>
      <c r="D285" s="138" t="s">
        <v>175</v>
      </c>
      <c r="E285" s="144" t="s">
        <v>1</v>
      </c>
      <c r="F285" s="145" t="s">
        <v>421</v>
      </c>
      <c r="H285" s="146">
        <v>1</v>
      </c>
      <c r="L285" s="143"/>
      <c r="M285" s="147"/>
      <c r="T285" s="148"/>
      <c r="AT285" s="144" t="s">
        <v>175</v>
      </c>
      <c r="AU285" s="144" t="s">
        <v>78</v>
      </c>
      <c r="AV285" s="13" t="s">
        <v>78</v>
      </c>
      <c r="AW285" s="13" t="s">
        <v>27</v>
      </c>
      <c r="AX285" s="13" t="s">
        <v>70</v>
      </c>
      <c r="AY285" s="144" t="s">
        <v>122</v>
      </c>
    </row>
    <row r="286" spans="2:65" s="14" customFormat="1">
      <c r="B286" s="149"/>
      <c r="D286" s="138" t="s">
        <v>175</v>
      </c>
      <c r="E286" s="150" t="s">
        <v>1</v>
      </c>
      <c r="F286" s="151" t="s">
        <v>180</v>
      </c>
      <c r="H286" s="152">
        <v>1</v>
      </c>
      <c r="L286" s="149"/>
      <c r="M286" s="153"/>
      <c r="T286" s="154"/>
      <c r="AT286" s="150" t="s">
        <v>175</v>
      </c>
      <c r="AU286" s="150" t="s">
        <v>78</v>
      </c>
      <c r="AV286" s="14" t="s">
        <v>128</v>
      </c>
      <c r="AW286" s="14" t="s">
        <v>27</v>
      </c>
      <c r="AX286" s="14" t="s">
        <v>77</v>
      </c>
      <c r="AY286" s="150" t="s">
        <v>122</v>
      </c>
    </row>
    <row r="287" spans="2:65" s="13" customFormat="1">
      <c r="B287" s="143"/>
      <c r="D287" s="138" t="s">
        <v>175</v>
      </c>
      <c r="F287" s="145" t="s">
        <v>422</v>
      </c>
      <c r="H287" s="146">
        <v>-1</v>
      </c>
      <c r="L287" s="143"/>
      <c r="M287" s="147"/>
      <c r="T287" s="148"/>
      <c r="AT287" s="144" t="s">
        <v>175</v>
      </c>
      <c r="AU287" s="144" t="s">
        <v>78</v>
      </c>
      <c r="AV287" s="13" t="s">
        <v>78</v>
      </c>
      <c r="AW287" s="13" t="s">
        <v>3</v>
      </c>
      <c r="AX287" s="13" t="s">
        <v>77</v>
      </c>
      <c r="AY287" s="144" t="s">
        <v>122</v>
      </c>
    </row>
    <row r="288" spans="2:65" s="1" customFormat="1" ht="16.5" customHeight="1">
      <c r="B288" s="124"/>
      <c r="C288" s="125" t="s">
        <v>423</v>
      </c>
      <c r="D288" s="125" t="s">
        <v>124</v>
      </c>
      <c r="E288" s="126" t="s">
        <v>424</v>
      </c>
      <c r="F288" s="127" t="s">
        <v>425</v>
      </c>
      <c r="G288" s="128" t="s">
        <v>229</v>
      </c>
      <c r="H288" s="129">
        <v>-3</v>
      </c>
      <c r="I288" s="130">
        <v>36800</v>
      </c>
      <c r="J288" s="130">
        <f>ROUND(I288*H288,2)</f>
        <v>-110400</v>
      </c>
      <c r="K288" s="127" t="s">
        <v>1</v>
      </c>
      <c r="L288" s="29"/>
      <c r="M288" s="131" t="s">
        <v>1</v>
      </c>
      <c r="N288" s="132" t="s">
        <v>35</v>
      </c>
      <c r="O288" s="133">
        <v>0</v>
      </c>
      <c r="P288" s="133">
        <f>O288*H288</f>
        <v>0</v>
      </c>
      <c r="Q288" s="133">
        <v>0</v>
      </c>
      <c r="R288" s="133">
        <f>Q288*H288</f>
        <v>0</v>
      </c>
      <c r="S288" s="133">
        <v>0</v>
      </c>
      <c r="T288" s="134">
        <f>S288*H288</f>
        <v>0</v>
      </c>
      <c r="AR288" s="135" t="s">
        <v>128</v>
      </c>
      <c r="AT288" s="135" t="s">
        <v>124</v>
      </c>
      <c r="AU288" s="135" t="s">
        <v>78</v>
      </c>
      <c r="AY288" s="17" t="s">
        <v>122</v>
      </c>
      <c r="BE288" s="136">
        <f>IF(N288="základní",J288,0)</f>
        <v>-110400</v>
      </c>
      <c r="BF288" s="136">
        <f>IF(N288="snížená",J288,0)</f>
        <v>0</v>
      </c>
      <c r="BG288" s="136">
        <f>IF(N288="zákl. přenesená",J288,0)</f>
        <v>0</v>
      </c>
      <c r="BH288" s="136">
        <f>IF(N288="sníž. přenesená",J288,0)</f>
        <v>0</v>
      </c>
      <c r="BI288" s="136">
        <f>IF(N288="nulová",J288,0)</f>
        <v>0</v>
      </c>
      <c r="BJ288" s="17" t="s">
        <v>77</v>
      </c>
      <c r="BK288" s="136">
        <f>ROUND(I288*H288,2)</f>
        <v>-110400</v>
      </c>
      <c r="BL288" s="17" t="s">
        <v>128</v>
      </c>
      <c r="BM288" s="135" t="s">
        <v>426</v>
      </c>
    </row>
    <row r="289" spans="2:65" s="13" customFormat="1">
      <c r="B289" s="143"/>
      <c r="D289" s="138" t="s">
        <v>175</v>
      </c>
      <c r="E289" s="144" t="s">
        <v>1</v>
      </c>
      <c r="F289" s="145" t="s">
        <v>410</v>
      </c>
      <c r="H289" s="146">
        <v>3</v>
      </c>
      <c r="L289" s="143"/>
      <c r="M289" s="147"/>
      <c r="T289" s="148"/>
      <c r="AT289" s="144" t="s">
        <v>175</v>
      </c>
      <c r="AU289" s="144" t="s">
        <v>78</v>
      </c>
      <c r="AV289" s="13" t="s">
        <v>78</v>
      </c>
      <c r="AW289" s="13" t="s">
        <v>27</v>
      </c>
      <c r="AX289" s="13" t="s">
        <v>70</v>
      </c>
      <c r="AY289" s="144" t="s">
        <v>122</v>
      </c>
    </row>
    <row r="290" spans="2:65" s="14" customFormat="1">
      <c r="B290" s="149"/>
      <c r="D290" s="138" t="s">
        <v>175</v>
      </c>
      <c r="E290" s="150" t="s">
        <v>1</v>
      </c>
      <c r="F290" s="151" t="s">
        <v>180</v>
      </c>
      <c r="H290" s="152">
        <v>3</v>
      </c>
      <c r="L290" s="149"/>
      <c r="M290" s="153"/>
      <c r="T290" s="154"/>
      <c r="AT290" s="150" t="s">
        <v>175</v>
      </c>
      <c r="AU290" s="150" t="s">
        <v>78</v>
      </c>
      <c r="AV290" s="14" t="s">
        <v>128</v>
      </c>
      <c r="AW290" s="14" t="s">
        <v>27</v>
      </c>
      <c r="AX290" s="14" t="s">
        <v>77</v>
      </c>
      <c r="AY290" s="150" t="s">
        <v>122</v>
      </c>
    </row>
    <row r="291" spans="2:65" s="13" customFormat="1">
      <c r="B291" s="143"/>
      <c r="D291" s="138" t="s">
        <v>175</v>
      </c>
      <c r="F291" s="145" t="s">
        <v>411</v>
      </c>
      <c r="H291" s="146">
        <v>-3</v>
      </c>
      <c r="L291" s="143"/>
      <c r="M291" s="147"/>
      <c r="T291" s="148"/>
      <c r="AT291" s="144" t="s">
        <v>175</v>
      </c>
      <c r="AU291" s="144" t="s">
        <v>78</v>
      </c>
      <c r="AV291" s="13" t="s">
        <v>78</v>
      </c>
      <c r="AW291" s="13" t="s">
        <v>3</v>
      </c>
      <c r="AX291" s="13" t="s">
        <v>77</v>
      </c>
      <c r="AY291" s="144" t="s">
        <v>122</v>
      </c>
    </row>
    <row r="292" spans="2:65" s="1" customFormat="1" ht="16.5" customHeight="1">
      <c r="B292" s="124"/>
      <c r="C292" s="125" t="s">
        <v>427</v>
      </c>
      <c r="D292" s="125" t="s">
        <v>124</v>
      </c>
      <c r="E292" s="126" t="s">
        <v>428</v>
      </c>
      <c r="F292" s="127" t="s">
        <v>429</v>
      </c>
      <c r="G292" s="128" t="s">
        <v>229</v>
      </c>
      <c r="H292" s="129">
        <v>-6</v>
      </c>
      <c r="I292" s="130">
        <v>755</v>
      </c>
      <c r="J292" s="130">
        <f>ROUND(I292*H292,2)</f>
        <v>-4530</v>
      </c>
      <c r="K292" s="127" t="s">
        <v>1</v>
      </c>
      <c r="L292" s="29"/>
      <c r="M292" s="131" t="s">
        <v>1</v>
      </c>
      <c r="N292" s="132" t="s">
        <v>35</v>
      </c>
      <c r="O292" s="133">
        <v>0</v>
      </c>
      <c r="P292" s="133">
        <f>O292*H292</f>
        <v>0</v>
      </c>
      <c r="Q292" s="133">
        <v>0</v>
      </c>
      <c r="R292" s="133">
        <f>Q292*H292</f>
        <v>0</v>
      </c>
      <c r="S292" s="133">
        <v>0</v>
      </c>
      <c r="T292" s="134">
        <f>S292*H292</f>
        <v>0</v>
      </c>
      <c r="AR292" s="135" t="s">
        <v>128</v>
      </c>
      <c r="AT292" s="135" t="s">
        <v>124</v>
      </c>
      <c r="AU292" s="135" t="s">
        <v>78</v>
      </c>
      <c r="AY292" s="17" t="s">
        <v>122</v>
      </c>
      <c r="BE292" s="136">
        <f>IF(N292="základní",J292,0)</f>
        <v>-4530</v>
      </c>
      <c r="BF292" s="136">
        <f>IF(N292="snížená",J292,0)</f>
        <v>0</v>
      </c>
      <c r="BG292" s="136">
        <f>IF(N292="zákl. přenesená",J292,0)</f>
        <v>0</v>
      </c>
      <c r="BH292" s="136">
        <f>IF(N292="sníž. přenesená",J292,0)</f>
        <v>0</v>
      </c>
      <c r="BI292" s="136">
        <f>IF(N292="nulová",J292,0)</f>
        <v>0</v>
      </c>
      <c r="BJ292" s="17" t="s">
        <v>77</v>
      </c>
      <c r="BK292" s="136">
        <f>ROUND(I292*H292,2)</f>
        <v>-4530</v>
      </c>
      <c r="BL292" s="17" t="s">
        <v>128</v>
      </c>
      <c r="BM292" s="135" t="s">
        <v>430</v>
      </c>
    </row>
    <row r="293" spans="2:65" s="13" customFormat="1">
      <c r="B293" s="143"/>
      <c r="D293" s="138" t="s">
        <v>175</v>
      </c>
      <c r="E293" s="144" t="s">
        <v>1</v>
      </c>
      <c r="F293" s="145" t="s">
        <v>431</v>
      </c>
      <c r="H293" s="146">
        <v>6</v>
      </c>
      <c r="L293" s="143"/>
      <c r="M293" s="147"/>
      <c r="T293" s="148"/>
      <c r="AT293" s="144" t="s">
        <v>175</v>
      </c>
      <c r="AU293" s="144" t="s">
        <v>78</v>
      </c>
      <c r="AV293" s="13" t="s">
        <v>78</v>
      </c>
      <c r="AW293" s="13" t="s">
        <v>27</v>
      </c>
      <c r="AX293" s="13" t="s">
        <v>70</v>
      </c>
      <c r="AY293" s="144" t="s">
        <v>122</v>
      </c>
    </row>
    <row r="294" spans="2:65" s="14" customFormat="1">
      <c r="B294" s="149"/>
      <c r="D294" s="138" t="s">
        <v>175</v>
      </c>
      <c r="E294" s="150" t="s">
        <v>1</v>
      </c>
      <c r="F294" s="151" t="s">
        <v>180</v>
      </c>
      <c r="H294" s="152">
        <v>6</v>
      </c>
      <c r="L294" s="149"/>
      <c r="M294" s="153"/>
      <c r="T294" s="154"/>
      <c r="AT294" s="150" t="s">
        <v>175</v>
      </c>
      <c r="AU294" s="150" t="s">
        <v>78</v>
      </c>
      <c r="AV294" s="14" t="s">
        <v>128</v>
      </c>
      <c r="AW294" s="14" t="s">
        <v>27</v>
      </c>
      <c r="AX294" s="14" t="s">
        <v>77</v>
      </c>
      <c r="AY294" s="150" t="s">
        <v>122</v>
      </c>
    </row>
    <row r="295" spans="2:65" s="13" customFormat="1">
      <c r="B295" s="143"/>
      <c r="D295" s="138" t="s">
        <v>175</v>
      </c>
      <c r="F295" s="145" t="s">
        <v>432</v>
      </c>
      <c r="H295" s="146">
        <v>-6</v>
      </c>
      <c r="L295" s="143"/>
      <c r="M295" s="147"/>
      <c r="T295" s="148"/>
      <c r="AT295" s="144" t="s">
        <v>175</v>
      </c>
      <c r="AU295" s="144" t="s">
        <v>78</v>
      </c>
      <c r="AV295" s="13" t="s">
        <v>78</v>
      </c>
      <c r="AW295" s="13" t="s">
        <v>3</v>
      </c>
      <c r="AX295" s="13" t="s">
        <v>77</v>
      </c>
      <c r="AY295" s="144" t="s">
        <v>122</v>
      </c>
    </row>
    <row r="296" spans="2:65" s="1" customFormat="1" ht="16.5" customHeight="1">
      <c r="B296" s="124"/>
      <c r="C296" s="125" t="s">
        <v>433</v>
      </c>
      <c r="D296" s="125" t="s">
        <v>124</v>
      </c>
      <c r="E296" s="126" t="s">
        <v>434</v>
      </c>
      <c r="F296" s="127" t="s">
        <v>435</v>
      </c>
      <c r="G296" s="128" t="s">
        <v>229</v>
      </c>
      <c r="H296" s="129">
        <v>0</v>
      </c>
      <c r="I296" s="130">
        <v>530</v>
      </c>
      <c r="J296" s="130">
        <f>ROUND(I296*H296,2)</f>
        <v>0</v>
      </c>
      <c r="K296" s="127" t="s">
        <v>1</v>
      </c>
      <c r="L296" s="29"/>
      <c r="M296" s="131" t="s">
        <v>1</v>
      </c>
      <c r="N296" s="132" t="s">
        <v>35</v>
      </c>
      <c r="O296" s="133">
        <v>0</v>
      </c>
      <c r="P296" s="133">
        <f>O296*H296</f>
        <v>0</v>
      </c>
      <c r="Q296" s="133">
        <v>0</v>
      </c>
      <c r="R296" s="133">
        <f>Q296*H296</f>
        <v>0</v>
      </c>
      <c r="S296" s="133">
        <v>0</v>
      </c>
      <c r="T296" s="134">
        <f>S296*H296</f>
        <v>0</v>
      </c>
      <c r="AR296" s="135" t="s">
        <v>128</v>
      </c>
      <c r="AT296" s="135" t="s">
        <v>124</v>
      </c>
      <c r="AU296" s="135" t="s">
        <v>78</v>
      </c>
      <c r="AY296" s="17" t="s">
        <v>122</v>
      </c>
      <c r="BE296" s="136">
        <f>IF(N296="základní",J296,0)</f>
        <v>0</v>
      </c>
      <c r="BF296" s="136">
        <f>IF(N296="snížená",J296,0)</f>
        <v>0</v>
      </c>
      <c r="BG296" s="136">
        <f>IF(N296="zákl. přenesená",J296,0)</f>
        <v>0</v>
      </c>
      <c r="BH296" s="136">
        <f>IF(N296="sníž. přenesená",J296,0)</f>
        <v>0</v>
      </c>
      <c r="BI296" s="136">
        <f>IF(N296="nulová",J296,0)</f>
        <v>0</v>
      </c>
      <c r="BJ296" s="17" t="s">
        <v>77</v>
      </c>
      <c r="BK296" s="136">
        <f>ROUND(I296*H296,2)</f>
        <v>0</v>
      </c>
      <c r="BL296" s="17" t="s">
        <v>128</v>
      </c>
      <c r="BM296" s="135" t="s">
        <v>436</v>
      </c>
    </row>
    <row r="297" spans="2:65" s="13" customFormat="1">
      <c r="B297" s="143"/>
      <c r="D297" s="138" t="s">
        <v>175</v>
      </c>
      <c r="E297" s="144" t="s">
        <v>1</v>
      </c>
      <c r="F297" s="145" t="s">
        <v>431</v>
      </c>
      <c r="H297" s="146">
        <v>6</v>
      </c>
      <c r="L297" s="143"/>
      <c r="M297" s="147"/>
      <c r="T297" s="148"/>
      <c r="AT297" s="144" t="s">
        <v>175</v>
      </c>
      <c r="AU297" s="144" t="s">
        <v>78</v>
      </c>
      <c r="AV297" s="13" t="s">
        <v>78</v>
      </c>
      <c r="AW297" s="13" t="s">
        <v>27</v>
      </c>
      <c r="AX297" s="13" t="s">
        <v>70</v>
      </c>
      <c r="AY297" s="144" t="s">
        <v>122</v>
      </c>
    </row>
    <row r="298" spans="2:65" s="14" customFormat="1">
      <c r="B298" s="149"/>
      <c r="D298" s="138" t="s">
        <v>175</v>
      </c>
      <c r="E298" s="150" t="s">
        <v>1</v>
      </c>
      <c r="F298" s="151" t="s">
        <v>180</v>
      </c>
      <c r="H298" s="152">
        <v>6</v>
      </c>
      <c r="L298" s="149"/>
      <c r="M298" s="153"/>
      <c r="T298" s="154"/>
      <c r="AT298" s="150" t="s">
        <v>175</v>
      </c>
      <c r="AU298" s="150" t="s">
        <v>78</v>
      </c>
      <c r="AV298" s="14" t="s">
        <v>128</v>
      </c>
      <c r="AW298" s="14" t="s">
        <v>27</v>
      </c>
      <c r="AX298" s="14" t="s">
        <v>77</v>
      </c>
      <c r="AY298" s="150" t="s">
        <v>122</v>
      </c>
    </row>
    <row r="299" spans="2:65" s="13" customFormat="1">
      <c r="B299" s="143"/>
      <c r="D299" s="138" t="s">
        <v>175</v>
      </c>
      <c r="F299" s="145" t="s">
        <v>437</v>
      </c>
      <c r="H299" s="146">
        <v>0</v>
      </c>
      <c r="L299" s="143"/>
      <c r="M299" s="147"/>
      <c r="T299" s="148"/>
      <c r="AT299" s="144" t="s">
        <v>175</v>
      </c>
      <c r="AU299" s="144" t="s">
        <v>78</v>
      </c>
      <c r="AV299" s="13" t="s">
        <v>78</v>
      </c>
      <c r="AW299" s="13" t="s">
        <v>3</v>
      </c>
      <c r="AX299" s="13" t="s">
        <v>77</v>
      </c>
      <c r="AY299" s="144" t="s">
        <v>122</v>
      </c>
    </row>
    <row r="300" spans="2:65" s="1" customFormat="1" ht="16.5" customHeight="1">
      <c r="B300" s="124"/>
      <c r="C300" s="125" t="s">
        <v>438</v>
      </c>
      <c r="D300" s="125" t="s">
        <v>124</v>
      </c>
      <c r="E300" s="126" t="s">
        <v>439</v>
      </c>
      <c r="F300" s="127" t="s">
        <v>440</v>
      </c>
      <c r="G300" s="128" t="s">
        <v>229</v>
      </c>
      <c r="H300" s="129">
        <v>-91</v>
      </c>
      <c r="I300" s="130">
        <v>550</v>
      </c>
      <c r="J300" s="130">
        <f>ROUND(I300*H300,2)</f>
        <v>-50050</v>
      </c>
      <c r="K300" s="127" t="s">
        <v>1</v>
      </c>
      <c r="L300" s="29"/>
      <c r="M300" s="131" t="s">
        <v>1</v>
      </c>
      <c r="N300" s="132" t="s">
        <v>35</v>
      </c>
      <c r="O300" s="133">
        <v>0</v>
      </c>
      <c r="P300" s="133">
        <f>O300*H300</f>
        <v>0</v>
      </c>
      <c r="Q300" s="133">
        <v>0</v>
      </c>
      <c r="R300" s="133">
        <f>Q300*H300</f>
        <v>0</v>
      </c>
      <c r="S300" s="133">
        <v>0</v>
      </c>
      <c r="T300" s="134">
        <f>S300*H300</f>
        <v>0</v>
      </c>
      <c r="AR300" s="135" t="s">
        <v>128</v>
      </c>
      <c r="AT300" s="135" t="s">
        <v>124</v>
      </c>
      <c r="AU300" s="135" t="s">
        <v>78</v>
      </c>
      <c r="AY300" s="17" t="s">
        <v>122</v>
      </c>
      <c r="BE300" s="136">
        <f>IF(N300="základní",J300,0)</f>
        <v>-50050</v>
      </c>
      <c r="BF300" s="136">
        <f>IF(N300="snížená",J300,0)</f>
        <v>0</v>
      </c>
      <c r="BG300" s="136">
        <f>IF(N300="zákl. přenesená",J300,0)</f>
        <v>0</v>
      </c>
      <c r="BH300" s="136">
        <f>IF(N300="sníž. přenesená",J300,0)</f>
        <v>0</v>
      </c>
      <c r="BI300" s="136">
        <f>IF(N300="nulová",J300,0)</f>
        <v>0</v>
      </c>
      <c r="BJ300" s="17" t="s">
        <v>77</v>
      </c>
      <c r="BK300" s="136">
        <f>ROUND(I300*H300,2)</f>
        <v>-50050</v>
      </c>
      <c r="BL300" s="17" t="s">
        <v>128</v>
      </c>
      <c r="BM300" s="135" t="s">
        <v>441</v>
      </c>
    </row>
    <row r="301" spans="2:65" s="13" customFormat="1">
      <c r="B301" s="143"/>
      <c r="D301" s="138" t="s">
        <v>175</v>
      </c>
      <c r="E301" s="144" t="s">
        <v>1</v>
      </c>
      <c r="F301" s="145" t="s">
        <v>442</v>
      </c>
      <c r="H301" s="146">
        <v>91</v>
      </c>
      <c r="L301" s="143"/>
      <c r="M301" s="147"/>
      <c r="T301" s="148"/>
      <c r="AT301" s="144" t="s">
        <v>175</v>
      </c>
      <c r="AU301" s="144" t="s">
        <v>78</v>
      </c>
      <c r="AV301" s="13" t="s">
        <v>78</v>
      </c>
      <c r="AW301" s="13" t="s">
        <v>27</v>
      </c>
      <c r="AX301" s="13" t="s">
        <v>70</v>
      </c>
      <c r="AY301" s="144" t="s">
        <v>122</v>
      </c>
    </row>
    <row r="302" spans="2:65" s="14" customFormat="1">
      <c r="B302" s="149"/>
      <c r="D302" s="138" t="s">
        <v>175</v>
      </c>
      <c r="E302" s="150" t="s">
        <v>1</v>
      </c>
      <c r="F302" s="151" t="s">
        <v>180</v>
      </c>
      <c r="H302" s="152">
        <v>91</v>
      </c>
      <c r="L302" s="149"/>
      <c r="M302" s="153"/>
      <c r="T302" s="154"/>
      <c r="AT302" s="150" t="s">
        <v>175</v>
      </c>
      <c r="AU302" s="150" t="s">
        <v>78</v>
      </c>
      <c r="AV302" s="14" t="s">
        <v>128</v>
      </c>
      <c r="AW302" s="14" t="s">
        <v>27</v>
      </c>
      <c r="AX302" s="14" t="s">
        <v>77</v>
      </c>
      <c r="AY302" s="150" t="s">
        <v>122</v>
      </c>
    </row>
    <row r="303" spans="2:65" s="13" customFormat="1">
      <c r="B303" s="143"/>
      <c r="D303" s="138" t="s">
        <v>175</v>
      </c>
      <c r="F303" s="145" t="s">
        <v>443</v>
      </c>
      <c r="H303" s="146">
        <v>-91</v>
      </c>
      <c r="L303" s="143"/>
      <c r="M303" s="147"/>
      <c r="T303" s="148"/>
      <c r="AT303" s="144" t="s">
        <v>175</v>
      </c>
      <c r="AU303" s="144" t="s">
        <v>78</v>
      </c>
      <c r="AV303" s="13" t="s">
        <v>78</v>
      </c>
      <c r="AW303" s="13" t="s">
        <v>3</v>
      </c>
      <c r="AX303" s="13" t="s">
        <v>77</v>
      </c>
      <c r="AY303" s="144" t="s">
        <v>122</v>
      </c>
    </row>
    <row r="304" spans="2:65" s="1" customFormat="1" ht="16.5" customHeight="1">
      <c r="B304" s="124"/>
      <c r="C304" s="125" t="s">
        <v>444</v>
      </c>
      <c r="D304" s="125" t="s">
        <v>124</v>
      </c>
      <c r="E304" s="126" t="s">
        <v>445</v>
      </c>
      <c r="F304" s="127" t="s">
        <v>446</v>
      </c>
      <c r="G304" s="128" t="s">
        <v>229</v>
      </c>
      <c r="H304" s="129">
        <v>3</v>
      </c>
      <c r="I304" s="130">
        <v>42560</v>
      </c>
      <c r="J304" s="130">
        <f>ROUND(I304*H304,2)</f>
        <v>127680</v>
      </c>
      <c r="K304" s="127" t="s">
        <v>1</v>
      </c>
      <c r="L304" s="29"/>
      <c r="M304" s="131" t="s">
        <v>1</v>
      </c>
      <c r="N304" s="132" t="s">
        <v>35</v>
      </c>
      <c r="O304" s="133">
        <v>0</v>
      </c>
      <c r="P304" s="133">
        <f>O304*H304</f>
        <v>0</v>
      </c>
      <c r="Q304" s="133">
        <v>0</v>
      </c>
      <c r="R304" s="133">
        <f>Q304*H304</f>
        <v>0</v>
      </c>
      <c r="S304" s="133">
        <v>0</v>
      </c>
      <c r="T304" s="134">
        <f>S304*H304</f>
        <v>0</v>
      </c>
      <c r="AR304" s="135" t="s">
        <v>128</v>
      </c>
      <c r="AT304" s="135" t="s">
        <v>124</v>
      </c>
      <c r="AU304" s="135" t="s">
        <v>78</v>
      </c>
      <c r="AY304" s="17" t="s">
        <v>122</v>
      </c>
      <c r="BE304" s="136">
        <f>IF(N304="základní",J304,0)</f>
        <v>127680</v>
      </c>
      <c r="BF304" s="136">
        <f>IF(N304="snížená",J304,0)</f>
        <v>0</v>
      </c>
      <c r="BG304" s="136">
        <f>IF(N304="zákl. přenesená",J304,0)</f>
        <v>0</v>
      </c>
      <c r="BH304" s="136">
        <f>IF(N304="sníž. přenesená",J304,0)</f>
        <v>0</v>
      </c>
      <c r="BI304" s="136">
        <f>IF(N304="nulová",J304,0)</f>
        <v>0</v>
      </c>
      <c r="BJ304" s="17" t="s">
        <v>77</v>
      </c>
      <c r="BK304" s="136">
        <f>ROUND(I304*H304,2)</f>
        <v>127680</v>
      </c>
      <c r="BL304" s="17" t="s">
        <v>128</v>
      </c>
      <c r="BM304" s="135" t="s">
        <v>447</v>
      </c>
    </row>
    <row r="305" spans="2:65" s="13" customFormat="1">
      <c r="B305" s="143"/>
      <c r="D305" s="138" t="s">
        <v>175</v>
      </c>
      <c r="E305" s="144" t="s">
        <v>1</v>
      </c>
      <c r="F305" s="145" t="s">
        <v>410</v>
      </c>
      <c r="H305" s="146">
        <v>3</v>
      </c>
      <c r="L305" s="143"/>
      <c r="M305" s="147"/>
      <c r="T305" s="148"/>
      <c r="AT305" s="144" t="s">
        <v>175</v>
      </c>
      <c r="AU305" s="144" t="s">
        <v>78</v>
      </c>
      <c r="AV305" s="13" t="s">
        <v>78</v>
      </c>
      <c r="AW305" s="13" t="s">
        <v>27</v>
      </c>
      <c r="AX305" s="13" t="s">
        <v>70</v>
      </c>
      <c r="AY305" s="144" t="s">
        <v>122</v>
      </c>
    </row>
    <row r="306" spans="2:65" s="14" customFormat="1">
      <c r="B306" s="149"/>
      <c r="D306" s="138" t="s">
        <v>175</v>
      </c>
      <c r="E306" s="150" t="s">
        <v>1</v>
      </c>
      <c r="F306" s="151" t="s">
        <v>180</v>
      </c>
      <c r="H306" s="152">
        <v>3</v>
      </c>
      <c r="L306" s="149"/>
      <c r="M306" s="153"/>
      <c r="T306" s="154"/>
      <c r="AT306" s="150" t="s">
        <v>175</v>
      </c>
      <c r="AU306" s="150" t="s">
        <v>78</v>
      </c>
      <c r="AV306" s="14" t="s">
        <v>128</v>
      </c>
      <c r="AW306" s="14" t="s">
        <v>27</v>
      </c>
      <c r="AX306" s="14" t="s">
        <v>77</v>
      </c>
      <c r="AY306" s="150" t="s">
        <v>122</v>
      </c>
    </row>
    <row r="307" spans="2:65" s="1" customFormat="1" ht="16.5" customHeight="1">
      <c r="B307" s="124"/>
      <c r="C307" s="125" t="s">
        <v>448</v>
      </c>
      <c r="D307" s="125" t="s">
        <v>124</v>
      </c>
      <c r="E307" s="126" t="s">
        <v>449</v>
      </c>
      <c r="F307" s="127" t="s">
        <v>450</v>
      </c>
      <c r="G307" s="128" t="s">
        <v>229</v>
      </c>
      <c r="H307" s="129">
        <v>-3</v>
      </c>
      <c r="I307" s="130">
        <v>45150</v>
      </c>
      <c r="J307" s="130">
        <f>ROUND(I307*H307,2)</f>
        <v>-135450</v>
      </c>
      <c r="K307" s="127" t="s">
        <v>1</v>
      </c>
      <c r="L307" s="29"/>
      <c r="M307" s="131" t="s">
        <v>1</v>
      </c>
      <c r="N307" s="132" t="s">
        <v>35</v>
      </c>
      <c r="O307" s="133">
        <v>0</v>
      </c>
      <c r="P307" s="133">
        <f>O307*H307</f>
        <v>0</v>
      </c>
      <c r="Q307" s="133">
        <v>0</v>
      </c>
      <c r="R307" s="133">
        <f>Q307*H307</f>
        <v>0</v>
      </c>
      <c r="S307" s="133">
        <v>0</v>
      </c>
      <c r="T307" s="134">
        <f>S307*H307</f>
        <v>0</v>
      </c>
      <c r="AR307" s="135" t="s">
        <v>128</v>
      </c>
      <c r="AT307" s="135" t="s">
        <v>124</v>
      </c>
      <c r="AU307" s="135" t="s">
        <v>78</v>
      </c>
      <c r="AY307" s="17" t="s">
        <v>122</v>
      </c>
      <c r="BE307" s="136">
        <f>IF(N307="základní",J307,0)</f>
        <v>-135450</v>
      </c>
      <c r="BF307" s="136">
        <f>IF(N307="snížená",J307,0)</f>
        <v>0</v>
      </c>
      <c r="BG307" s="136">
        <f>IF(N307="zákl. přenesená",J307,0)</f>
        <v>0</v>
      </c>
      <c r="BH307" s="136">
        <f>IF(N307="sníž. přenesená",J307,0)</f>
        <v>0</v>
      </c>
      <c r="BI307" s="136">
        <f>IF(N307="nulová",J307,0)</f>
        <v>0</v>
      </c>
      <c r="BJ307" s="17" t="s">
        <v>77</v>
      </c>
      <c r="BK307" s="136">
        <f>ROUND(I307*H307,2)</f>
        <v>-135450</v>
      </c>
      <c r="BL307" s="17" t="s">
        <v>128</v>
      </c>
      <c r="BM307" s="135" t="s">
        <v>451</v>
      </c>
    </row>
    <row r="308" spans="2:65" s="13" customFormat="1">
      <c r="B308" s="143"/>
      <c r="D308" s="138" t="s">
        <v>175</v>
      </c>
      <c r="E308" s="144" t="s">
        <v>1</v>
      </c>
      <c r="F308" s="145" t="s">
        <v>452</v>
      </c>
      <c r="H308" s="146">
        <v>-3</v>
      </c>
      <c r="L308" s="143"/>
      <c r="M308" s="147"/>
      <c r="T308" s="148"/>
      <c r="AT308" s="144" t="s">
        <v>175</v>
      </c>
      <c r="AU308" s="144" t="s">
        <v>78</v>
      </c>
      <c r="AV308" s="13" t="s">
        <v>78</v>
      </c>
      <c r="AW308" s="13" t="s">
        <v>27</v>
      </c>
      <c r="AX308" s="13" t="s">
        <v>70</v>
      </c>
      <c r="AY308" s="144" t="s">
        <v>122</v>
      </c>
    </row>
    <row r="309" spans="2:65" s="14" customFormat="1">
      <c r="B309" s="149"/>
      <c r="D309" s="138" t="s">
        <v>175</v>
      </c>
      <c r="E309" s="150" t="s">
        <v>1</v>
      </c>
      <c r="F309" s="151" t="s">
        <v>180</v>
      </c>
      <c r="H309" s="152">
        <v>-3</v>
      </c>
      <c r="L309" s="149"/>
      <c r="M309" s="153"/>
      <c r="T309" s="154"/>
      <c r="AT309" s="150" t="s">
        <v>175</v>
      </c>
      <c r="AU309" s="150" t="s">
        <v>78</v>
      </c>
      <c r="AV309" s="14" t="s">
        <v>128</v>
      </c>
      <c r="AW309" s="14" t="s">
        <v>27</v>
      </c>
      <c r="AX309" s="14" t="s">
        <v>77</v>
      </c>
      <c r="AY309" s="150" t="s">
        <v>122</v>
      </c>
    </row>
    <row r="310" spans="2:65" s="1" customFormat="1" ht="16.5" customHeight="1">
      <c r="B310" s="124"/>
      <c r="C310" s="125" t="s">
        <v>453</v>
      </c>
      <c r="D310" s="125" t="s">
        <v>124</v>
      </c>
      <c r="E310" s="126" t="s">
        <v>454</v>
      </c>
      <c r="F310" s="127" t="s">
        <v>455</v>
      </c>
      <c r="G310" s="128" t="s">
        <v>456</v>
      </c>
      <c r="H310" s="129">
        <v>-0.85</v>
      </c>
      <c r="I310" s="130">
        <v>130000</v>
      </c>
      <c r="J310" s="130">
        <f>ROUND(I310*H310,2)</f>
        <v>-110500</v>
      </c>
      <c r="K310" s="127" t="s">
        <v>1</v>
      </c>
      <c r="L310" s="29"/>
      <c r="M310" s="131" t="s">
        <v>1</v>
      </c>
      <c r="N310" s="132" t="s">
        <v>35</v>
      </c>
      <c r="O310" s="133">
        <v>0</v>
      </c>
      <c r="P310" s="133">
        <f>O310*H310</f>
        <v>0</v>
      </c>
      <c r="Q310" s="133">
        <v>0</v>
      </c>
      <c r="R310" s="133">
        <f>Q310*H310</f>
        <v>0</v>
      </c>
      <c r="S310" s="133">
        <v>0</v>
      </c>
      <c r="T310" s="134">
        <f>S310*H310</f>
        <v>0</v>
      </c>
      <c r="AR310" s="135" t="s">
        <v>128</v>
      </c>
      <c r="AT310" s="135" t="s">
        <v>124</v>
      </c>
      <c r="AU310" s="135" t="s">
        <v>78</v>
      </c>
      <c r="AY310" s="17" t="s">
        <v>122</v>
      </c>
      <c r="BE310" s="136">
        <f>IF(N310="základní",J310,0)</f>
        <v>-110500</v>
      </c>
      <c r="BF310" s="136">
        <f>IF(N310="snížená",J310,0)</f>
        <v>0</v>
      </c>
      <c r="BG310" s="136">
        <f>IF(N310="zákl. přenesená",J310,0)</f>
        <v>0</v>
      </c>
      <c r="BH310" s="136">
        <f>IF(N310="sníž. přenesená",J310,0)</f>
        <v>0</v>
      </c>
      <c r="BI310" s="136">
        <f>IF(N310="nulová",J310,0)</f>
        <v>0</v>
      </c>
      <c r="BJ310" s="17" t="s">
        <v>77</v>
      </c>
      <c r="BK310" s="136">
        <f>ROUND(I310*H310,2)</f>
        <v>-110500</v>
      </c>
      <c r="BL310" s="17" t="s">
        <v>128</v>
      </c>
      <c r="BM310" s="135" t="s">
        <v>457</v>
      </c>
    </row>
    <row r="311" spans="2:65" s="13" customFormat="1">
      <c r="B311" s="143"/>
      <c r="D311" s="138" t="s">
        <v>175</v>
      </c>
      <c r="F311" s="145" t="s">
        <v>458</v>
      </c>
      <c r="H311" s="146">
        <v>-0.85</v>
      </c>
      <c r="L311" s="143"/>
      <c r="M311" s="147"/>
      <c r="T311" s="148"/>
      <c r="AT311" s="144" t="s">
        <v>175</v>
      </c>
      <c r="AU311" s="144" t="s">
        <v>78</v>
      </c>
      <c r="AV311" s="13" t="s">
        <v>78</v>
      </c>
      <c r="AW311" s="13" t="s">
        <v>3</v>
      </c>
      <c r="AX311" s="13" t="s">
        <v>77</v>
      </c>
      <c r="AY311" s="144" t="s">
        <v>122</v>
      </c>
    </row>
    <row r="312" spans="2:65" s="1" customFormat="1" ht="16.5" customHeight="1">
      <c r="B312" s="124"/>
      <c r="C312" s="125" t="s">
        <v>459</v>
      </c>
      <c r="D312" s="125" t="s">
        <v>124</v>
      </c>
      <c r="E312" s="126" t="s">
        <v>460</v>
      </c>
      <c r="F312" s="127" t="s">
        <v>461</v>
      </c>
      <c r="G312" s="128" t="s">
        <v>456</v>
      </c>
      <c r="H312" s="129">
        <v>-0.7</v>
      </c>
      <c r="I312" s="130">
        <v>295000</v>
      </c>
      <c r="J312" s="130">
        <f>ROUND(I312*H312,2)</f>
        <v>-206500</v>
      </c>
      <c r="K312" s="127" t="s">
        <v>1</v>
      </c>
      <c r="L312" s="29"/>
      <c r="M312" s="131" t="s">
        <v>1</v>
      </c>
      <c r="N312" s="132" t="s">
        <v>35</v>
      </c>
      <c r="O312" s="133">
        <v>0</v>
      </c>
      <c r="P312" s="133">
        <f>O312*H312</f>
        <v>0</v>
      </c>
      <c r="Q312" s="133">
        <v>0</v>
      </c>
      <c r="R312" s="133">
        <f>Q312*H312</f>
        <v>0</v>
      </c>
      <c r="S312" s="133">
        <v>0</v>
      </c>
      <c r="T312" s="134">
        <f>S312*H312</f>
        <v>0</v>
      </c>
      <c r="AR312" s="135" t="s">
        <v>128</v>
      </c>
      <c r="AT312" s="135" t="s">
        <v>124</v>
      </c>
      <c r="AU312" s="135" t="s">
        <v>78</v>
      </c>
      <c r="AY312" s="17" t="s">
        <v>122</v>
      </c>
      <c r="BE312" s="136">
        <f>IF(N312="základní",J312,0)</f>
        <v>-206500</v>
      </c>
      <c r="BF312" s="136">
        <f>IF(N312="snížená",J312,0)</f>
        <v>0</v>
      </c>
      <c r="BG312" s="136">
        <f>IF(N312="zákl. přenesená",J312,0)</f>
        <v>0</v>
      </c>
      <c r="BH312" s="136">
        <f>IF(N312="sníž. přenesená",J312,0)</f>
        <v>0</v>
      </c>
      <c r="BI312" s="136">
        <f>IF(N312="nulová",J312,0)</f>
        <v>0</v>
      </c>
      <c r="BJ312" s="17" t="s">
        <v>77</v>
      </c>
      <c r="BK312" s="136">
        <f>ROUND(I312*H312,2)</f>
        <v>-206500</v>
      </c>
      <c r="BL312" s="17" t="s">
        <v>128</v>
      </c>
      <c r="BM312" s="135" t="s">
        <v>462</v>
      </c>
    </row>
    <row r="313" spans="2:65" s="13" customFormat="1" ht="20.399999999999999">
      <c r="B313" s="143"/>
      <c r="D313" s="138" t="s">
        <v>175</v>
      </c>
      <c r="F313" s="145" t="s">
        <v>958</v>
      </c>
      <c r="H313" s="146">
        <v>-0.7</v>
      </c>
      <c r="L313" s="143"/>
      <c r="M313" s="147"/>
      <c r="T313" s="148"/>
      <c r="AT313" s="144" t="s">
        <v>175</v>
      </c>
      <c r="AU313" s="144" t="s">
        <v>78</v>
      </c>
      <c r="AV313" s="13" t="s">
        <v>78</v>
      </c>
      <c r="AW313" s="13" t="s">
        <v>3</v>
      </c>
      <c r="AX313" s="13" t="s">
        <v>77</v>
      </c>
      <c r="AY313" s="144" t="s">
        <v>122</v>
      </c>
    </row>
    <row r="314" spans="2:65" s="11" customFormat="1" ht="22.8" customHeight="1">
      <c r="B314" s="113"/>
      <c r="D314" s="114" t="s">
        <v>69</v>
      </c>
      <c r="E314" s="122" t="s">
        <v>463</v>
      </c>
      <c r="F314" s="122" t="s">
        <v>464</v>
      </c>
      <c r="J314" s="123">
        <f>BK314</f>
        <v>0</v>
      </c>
      <c r="L314" s="113"/>
      <c r="M314" s="117"/>
      <c r="P314" s="118">
        <f>SUM(P315:P320)</f>
        <v>0</v>
      </c>
      <c r="R314" s="118">
        <f>SUM(R315:R320)</f>
        <v>0</v>
      </c>
      <c r="T314" s="119">
        <f>SUM(T315:T320)</f>
        <v>0</v>
      </c>
      <c r="AR314" s="114" t="s">
        <v>77</v>
      </c>
      <c r="AT314" s="120" t="s">
        <v>69</v>
      </c>
      <c r="AU314" s="120" t="s">
        <v>77</v>
      </c>
      <c r="AY314" s="114" t="s">
        <v>122</v>
      </c>
      <c r="BK314" s="121">
        <f>SUM(BK315:BK320)</f>
        <v>0</v>
      </c>
    </row>
    <row r="315" spans="2:65" s="1" customFormat="1" ht="16.5" customHeight="1">
      <c r="B315" s="124"/>
      <c r="C315" s="125" t="s">
        <v>465</v>
      </c>
      <c r="D315" s="125" t="s">
        <v>124</v>
      </c>
      <c r="E315" s="126" t="s">
        <v>466</v>
      </c>
      <c r="F315" s="127" t="s">
        <v>467</v>
      </c>
      <c r="G315" s="128" t="s">
        <v>456</v>
      </c>
      <c r="H315" s="129">
        <v>0</v>
      </c>
      <c r="I315" s="130">
        <v>17000</v>
      </c>
      <c r="J315" s="130">
        <f t="shared" ref="J315:J320" si="40">ROUND(I315*H315,2)</f>
        <v>0</v>
      </c>
      <c r="K315" s="127" t="s">
        <v>1</v>
      </c>
      <c r="L315" s="29"/>
      <c r="M315" s="131" t="s">
        <v>1</v>
      </c>
      <c r="N315" s="132" t="s">
        <v>35</v>
      </c>
      <c r="O315" s="133">
        <v>0</v>
      </c>
      <c r="P315" s="133">
        <f t="shared" ref="P315:P320" si="41">O315*H315</f>
        <v>0</v>
      </c>
      <c r="Q315" s="133">
        <v>0</v>
      </c>
      <c r="R315" s="133">
        <f t="shared" ref="R315:R320" si="42">Q315*H315</f>
        <v>0</v>
      </c>
      <c r="S315" s="133">
        <v>0</v>
      </c>
      <c r="T315" s="134">
        <f t="shared" ref="T315:T320" si="43">S315*H315</f>
        <v>0</v>
      </c>
      <c r="AR315" s="135" t="s">
        <v>128</v>
      </c>
      <c r="AT315" s="135" t="s">
        <v>124</v>
      </c>
      <c r="AU315" s="135" t="s">
        <v>78</v>
      </c>
      <c r="AY315" s="17" t="s">
        <v>122</v>
      </c>
      <c r="BE315" s="136">
        <f t="shared" ref="BE315:BE320" si="44">IF(N315="základní",J315,0)</f>
        <v>0</v>
      </c>
      <c r="BF315" s="136">
        <f t="shared" ref="BF315:BF320" si="45">IF(N315="snížená",J315,0)</f>
        <v>0</v>
      </c>
      <c r="BG315" s="136">
        <f t="shared" ref="BG315:BG320" si="46">IF(N315="zákl. přenesená",J315,0)</f>
        <v>0</v>
      </c>
      <c r="BH315" s="136">
        <f t="shared" ref="BH315:BH320" si="47">IF(N315="sníž. přenesená",J315,0)</f>
        <v>0</v>
      </c>
      <c r="BI315" s="136">
        <f t="shared" ref="BI315:BI320" si="48">IF(N315="nulová",J315,0)</f>
        <v>0</v>
      </c>
      <c r="BJ315" s="17" t="s">
        <v>77</v>
      </c>
      <c r="BK315" s="136">
        <f t="shared" ref="BK315:BK320" si="49">ROUND(I315*H315,2)</f>
        <v>0</v>
      </c>
      <c r="BL315" s="17" t="s">
        <v>128</v>
      </c>
      <c r="BM315" s="135" t="s">
        <v>468</v>
      </c>
    </row>
    <row r="316" spans="2:65" s="1" customFormat="1" ht="16.5" customHeight="1">
      <c r="B316" s="124"/>
      <c r="C316" s="125" t="s">
        <v>469</v>
      </c>
      <c r="D316" s="125" t="s">
        <v>124</v>
      </c>
      <c r="E316" s="126" t="s">
        <v>470</v>
      </c>
      <c r="F316" s="127" t="s">
        <v>471</v>
      </c>
      <c r="G316" s="128" t="s">
        <v>456</v>
      </c>
      <c r="H316" s="129">
        <v>0</v>
      </c>
      <c r="I316" s="130">
        <v>25000</v>
      </c>
      <c r="J316" s="130">
        <f t="shared" si="40"/>
        <v>0</v>
      </c>
      <c r="K316" s="127" t="s">
        <v>1</v>
      </c>
      <c r="L316" s="29"/>
      <c r="M316" s="131" t="s">
        <v>1</v>
      </c>
      <c r="N316" s="132" t="s">
        <v>35</v>
      </c>
      <c r="O316" s="133">
        <v>0</v>
      </c>
      <c r="P316" s="133">
        <f t="shared" si="41"/>
        <v>0</v>
      </c>
      <c r="Q316" s="133">
        <v>0</v>
      </c>
      <c r="R316" s="133">
        <f t="shared" si="42"/>
        <v>0</v>
      </c>
      <c r="S316" s="133">
        <v>0</v>
      </c>
      <c r="T316" s="134">
        <f t="shared" si="43"/>
        <v>0</v>
      </c>
      <c r="AR316" s="135" t="s">
        <v>128</v>
      </c>
      <c r="AT316" s="135" t="s">
        <v>124</v>
      </c>
      <c r="AU316" s="135" t="s">
        <v>78</v>
      </c>
      <c r="AY316" s="17" t="s">
        <v>122</v>
      </c>
      <c r="BE316" s="136">
        <f t="shared" si="44"/>
        <v>0</v>
      </c>
      <c r="BF316" s="136">
        <f t="shared" si="45"/>
        <v>0</v>
      </c>
      <c r="BG316" s="136">
        <f t="shared" si="46"/>
        <v>0</v>
      </c>
      <c r="BH316" s="136">
        <f t="shared" si="47"/>
        <v>0</v>
      </c>
      <c r="BI316" s="136">
        <f t="shared" si="48"/>
        <v>0</v>
      </c>
      <c r="BJ316" s="17" t="s">
        <v>77</v>
      </c>
      <c r="BK316" s="136">
        <f t="shared" si="49"/>
        <v>0</v>
      </c>
      <c r="BL316" s="17" t="s">
        <v>128</v>
      </c>
      <c r="BM316" s="135" t="s">
        <v>472</v>
      </c>
    </row>
    <row r="317" spans="2:65" s="1" customFormat="1" ht="16.5" customHeight="1">
      <c r="B317" s="124"/>
      <c r="C317" s="125" t="s">
        <v>473</v>
      </c>
      <c r="D317" s="125" t="s">
        <v>124</v>
      </c>
      <c r="E317" s="126" t="s">
        <v>474</v>
      </c>
      <c r="F317" s="127" t="s">
        <v>475</v>
      </c>
      <c r="G317" s="128" t="s">
        <v>149</v>
      </c>
      <c r="H317" s="129">
        <v>0</v>
      </c>
      <c r="I317" s="130">
        <v>2350</v>
      </c>
      <c r="J317" s="130">
        <f t="shared" si="40"/>
        <v>0</v>
      </c>
      <c r="K317" s="127" t="s">
        <v>1</v>
      </c>
      <c r="L317" s="29"/>
      <c r="M317" s="131" t="s">
        <v>1</v>
      </c>
      <c r="N317" s="132" t="s">
        <v>35</v>
      </c>
      <c r="O317" s="133">
        <v>0</v>
      </c>
      <c r="P317" s="133">
        <f t="shared" si="41"/>
        <v>0</v>
      </c>
      <c r="Q317" s="133">
        <v>0</v>
      </c>
      <c r="R317" s="133">
        <f t="shared" si="42"/>
        <v>0</v>
      </c>
      <c r="S317" s="133">
        <v>0</v>
      </c>
      <c r="T317" s="134">
        <f t="shared" si="43"/>
        <v>0</v>
      </c>
      <c r="AR317" s="135" t="s">
        <v>128</v>
      </c>
      <c r="AT317" s="135" t="s">
        <v>124</v>
      </c>
      <c r="AU317" s="135" t="s">
        <v>78</v>
      </c>
      <c r="AY317" s="17" t="s">
        <v>122</v>
      </c>
      <c r="BE317" s="136">
        <f t="shared" si="44"/>
        <v>0</v>
      </c>
      <c r="BF317" s="136">
        <f t="shared" si="45"/>
        <v>0</v>
      </c>
      <c r="BG317" s="136">
        <f t="shared" si="46"/>
        <v>0</v>
      </c>
      <c r="BH317" s="136">
        <f t="shared" si="47"/>
        <v>0</v>
      </c>
      <c r="BI317" s="136">
        <f t="shared" si="48"/>
        <v>0</v>
      </c>
      <c r="BJ317" s="17" t="s">
        <v>77</v>
      </c>
      <c r="BK317" s="136">
        <f t="shared" si="49"/>
        <v>0</v>
      </c>
      <c r="BL317" s="17" t="s">
        <v>128</v>
      </c>
      <c r="BM317" s="135" t="s">
        <v>476</v>
      </c>
    </row>
    <row r="318" spans="2:65" s="1" customFormat="1" ht="21.75" customHeight="1">
      <c r="B318" s="124"/>
      <c r="C318" s="125" t="s">
        <v>477</v>
      </c>
      <c r="D318" s="125" t="s">
        <v>124</v>
      </c>
      <c r="E318" s="126" t="s">
        <v>478</v>
      </c>
      <c r="F318" s="127" t="s">
        <v>479</v>
      </c>
      <c r="G318" s="128" t="s">
        <v>229</v>
      </c>
      <c r="H318" s="129">
        <v>0</v>
      </c>
      <c r="I318" s="130">
        <v>9850</v>
      </c>
      <c r="J318" s="130">
        <f t="shared" si="40"/>
        <v>0</v>
      </c>
      <c r="K318" s="127" t="s">
        <v>1</v>
      </c>
      <c r="L318" s="29"/>
      <c r="M318" s="131" t="s">
        <v>1</v>
      </c>
      <c r="N318" s="132" t="s">
        <v>35</v>
      </c>
      <c r="O318" s="133">
        <v>0</v>
      </c>
      <c r="P318" s="133">
        <f t="shared" si="41"/>
        <v>0</v>
      </c>
      <c r="Q318" s="133">
        <v>0</v>
      </c>
      <c r="R318" s="133">
        <f t="shared" si="42"/>
        <v>0</v>
      </c>
      <c r="S318" s="133">
        <v>0</v>
      </c>
      <c r="T318" s="134">
        <f t="shared" si="43"/>
        <v>0</v>
      </c>
      <c r="AR318" s="135" t="s">
        <v>128</v>
      </c>
      <c r="AT318" s="135" t="s">
        <v>124</v>
      </c>
      <c r="AU318" s="135" t="s">
        <v>78</v>
      </c>
      <c r="AY318" s="17" t="s">
        <v>122</v>
      </c>
      <c r="BE318" s="136">
        <f t="shared" si="44"/>
        <v>0</v>
      </c>
      <c r="BF318" s="136">
        <f t="shared" si="45"/>
        <v>0</v>
      </c>
      <c r="BG318" s="136">
        <f t="shared" si="46"/>
        <v>0</v>
      </c>
      <c r="BH318" s="136">
        <f t="shared" si="47"/>
        <v>0</v>
      </c>
      <c r="BI318" s="136">
        <f t="shared" si="48"/>
        <v>0</v>
      </c>
      <c r="BJ318" s="17" t="s">
        <v>77</v>
      </c>
      <c r="BK318" s="136">
        <f t="shared" si="49"/>
        <v>0</v>
      </c>
      <c r="BL318" s="17" t="s">
        <v>128</v>
      </c>
      <c r="BM318" s="135" t="s">
        <v>480</v>
      </c>
    </row>
    <row r="319" spans="2:65" s="1" customFormat="1" ht="21.75" customHeight="1">
      <c r="B319" s="124"/>
      <c r="C319" s="125" t="s">
        <v>481</v>
      </c>
      <c r="D319" s="125" t="s">
        <v>124</v>
      </c>
      <c r="E319" s="126" t="s">
        <v>482</v>
      </c>
      <c r="F319" s="127" t="s">
        <v>483</v>
      </c>
      <c r="G319" s="128" t="s">
        <v>229</v>
      </c>
      <c r="H319" s="129">
        <v>0</v>
      </c>
      <c r="I319" s="130">
        <v>10350</v>
      </c>
      <c r="J319" s="130">
        <f t="shared" si="40"/>
        <v>0</v>
      </c>
      <c r="K319" s="127" t="s">
        <v>1</v>
      </c>
      <c r="L319" s="29"/>
      <c r="M319" s="131" t="s">
        <v>1</v>
      </c>
      <c r="N319" s="132" t="s">
        <v>35</v>
      </c>
      <c r="O319" s="133">
        <v>0</v>
      </c>
      <c r="P319" s="133">
        <f t="shared" si="41"/>
        <v>0</v>
      </c>
      <c r="Q319" s="133">
        <v>0</v>
      </c>
      <c r="R319" s="133">
        <f t="shared" si="42"/>
        <v>0</v>
      </c>
      <c r="S319" s="133">
        <v>0</v>
      </c>
      <c r="T319" s="134">
        <f t="shared" si="43"/>
        <v>0</v>
      </c>
      <c r="AR319" s="135" t="s">
        <v>128</v>
      </c>
      <c r="AT319" s="135" t="s">
        <v>124</v>
      </c>
      <c r="AU319" s="135" t="s">
        <v>78</v>
      </c>
      <c r="AY319" s="17" t="s">
        <v>122</v>
      </c>
      <c r="BE319" s="136">
        <f t="shared" si="44"/>
        <v>0</v>
      </c>
      <c r="BF319" s="136">
        <f t="shared" si="45"/>
        <v>0</v>
      </c>
      <c r="BG319" s="136">
        <f t="shared" si="46"/>
        <v>0</v>
      </c>
      <c r="BH319" s="136">
        <f t="shared" si="47"/>
        <v>0</v>
      </c>
      <c r="BI319" s="136">
        <f t="shared" si="48"/>
        <v>0</v>
      </c>
      <c r="BJ319" s="17" t="s">
        <v>77</v>
      </c>
      <c r="BK319" s="136">
        <f t="shared" si="49"/>
        <v>0</v>
      </c>
      <c r="BL319" s="17" t="s">
        <v>128</v>
      </c>
      <c r="BM319" s="135" t="s">
        <v>484</v>
      </c>
    </row>
    <row r="320" spans="2:65" s="1" customFormat="1" ht="16.5" customHeight="1">
      <c r="B320" s="124"/>
      <c r="C320" s="125" t="s">
        <v>485</v>
      </c>
      <c r="D320" s="125" t="s">
        <v>124</v>
      </c>
      <c r="E320" s="126" t="s">
        <v>486</v>
      </c>
      <c r="F320" s="127" t="s">
        <v>487</v>
      </c>
      <c r="G320" s="128" t="s">
        <v>456</v>
      </c>
      <c r="H320" s="129">
        <v>0</v>
      </c>
      <c r="I320" s="130">
        <v>80000</v>
      </c>
      <c r="J320" s="130">
        <f t="shared" si="40"/>
        <v>0</v>
      </c>
      <c r="K320" s="127" t="s">
        <v>1</v>
      </c>
      <c r="L320" s="29"/>
      <c r="M320" s="131" t="s">
        <v>1</v>
      </c>
      <c r="N320" s="132" t="s">
        <v>35</v>
      </c>
      <c r="O320" s="133">
        <v>0</v>
      </c>
      <c r="P320" s="133">
        <f t="shared" si="41"/>
        <v>0</v>
      </c>
      <c r="Q320" s="133">
        <v>0</v>
      </c>
      <c r="R320" s="133">
        <f t="shared" si="42"/>
        <v>0</v>
      </c>
      <c r="S320" s="133">
        <v>0</v>
      </c>
      <c r="T320" s="134">
        <f t="shared" si="43"/>
        <v>0</v>
      </c>
      <c r="AR320" s="135" t="s">
        <v>128</v>
      </c>
      <c r="AT320" s="135" t="s">
        <v>124</v>
      </c>
      <c r="AU320" s="135" t="s">
        <v>78</v>
      </c>
      <c r="AY320" s="17" t="s">
        <v>122</v>
      </c>
      <c r="BE320" s="136">
        <f t="shared" si="44"/>
        <v>0</v>
      </c>
      <c r="BF320" s="136">
        <f t="shared" si="45"/>
        <v>0</v>
      </c>
      <c r="BG320" s="136">
        <f t="shared" si="46"/>
        <v>0</v>
      </c>
      <c r="BH320" s="136">
        <f t="shared" si="47"/>
        <v>0</v>
      </c>
      <c r="BI320" s="136">
        <f t="shared" si="48"/>
        <v>0</v>
      </c>
      <c r="BJ320" s="17" t="s">
        <v>77</v>
      </c>
      <c r="BK320" s="136">
        <f t="shared" si="49"/>
        <v>0</v>
      </c>
      <c r="BL320" s="17" t="s">
        <v>128</v>
      </c>
      <c r="BM320" s="135" t="s">
        <v>488</v>
      </c>
    </row>
    <row r="321" spans="2:65" s="11" customFormat="1" ht="22.8" customHeight="1">
      <c r="B321" s="113"/>
      <c r="D321" s="114" t="s">
        <v>69</v>
      </c>
      <c r="E321" s="122" t="s">
        <v>128</v>
      </c>
      <c r="F321" s="122" t="s">
        <v>489</v>
      </c>
      <c r="J321" s="123">
        <f>BK321</f>
        <v>0</v>
      </c>
      <c r="L321" s="113"/>
      <c r="M321" s="117"/>
      <c r="P321" s="118">
        <f>SUM(P322:P350)</f>
        <v>0</v>
      </c>
      <c r="R321" s="118">
        <f>SUM(R322:R350)</f>
        <v>0</v>
      </c>
      <c r="T321" s="119">
        <f>SUM(T322:T350)</f>
        <v>0</v>
      </c>
      <c r="AR321" s="114" t="s">
        <v>77</v>
      </c>
      <c r="AT321" s="120" t="s">
        <v>69</v>
      </c>
      <c r="AU321" s="120" t="s">
        <v>77</v>
      </c>
      <c r="AY321" s="114" t="s">
        <v>122</v>
      </c>
      <c r="BK321" s="121">
        <f>SUM(BK322:BK350)</f>
        <v>0</v>
      </c>
    </row>
    <row r="322" spans="2:65" s="1" customFormat="1" ht="16.5" customHeight="1">
      <c r="B322" s="124"/>
      <c r="C322" s="125" t="s">
        <v>490</v>
      </c>
      <c r="D322" s="125" t="s">
        <v>124</v>
      </c>
      <c r="E322" s="126" t="s">
        <v>491</v>
      </c>
      <c r="F322" s="127" t="s">
        <v>492</v>
      </c>
      <c r="G322" s="128" t="s">
        <v>162</v>
      </c>
      <c r="H322" s="129">
        <v>0</v>
      </c>
      <c r="I322" s="130">
        <v>1520</v>
      </c>
      <c r="J322" s="130">
        <f t="shared" ref="J322:J332" si="50">ROUND(I322*H322,2)</f>
        <v>0</v>
      </c>
      <c r="K322" s="127" t="s">
        <v>1</v>
      </c>
      <c r="L322" s="29"/>
      <c r="M322" s="131" t="s">
        <v>1</v>
      </c>
      <c r="N322" s="132" t="s">
        <v>35</v>
      </c>
      <c r="O322" s="133">
        <v>0</v>
      </c>
      <c r="P322" s="133">
        <f t="shared" ref="P322:P332" si="51">O322*H322</f>
        <v>0</v>
      </c>
      <c r="Q322" s="133">
        <v>0</v>
      </c>
      <c r="R322" s="133">
        <f t="shared" ref="R322:R332" si="52">Q322*H322</f>
        <v>0</v>
      </c>
      <c r="S322" s="133">
        <v>0</v>
      </c>
      <c r="T322" s="134">
        <f t="shared" ref="T322:T332" si="53">S322*H322</f>
        <v>0</v>
      </c>
      <c r="AR322" s="135" t="s">
        <v>128</v>
      </c>
      <c r="AT322" s="135" t="s">
        <v>124</v>
      </c>
      <c r="AU322" s="135" t="s">
        <v>78</v>
      </c>
      <c r="AY322" s="17" t="s">
        <v>122</v>
      </c>
      <c r="BE322" s="136">
        <f t="shared" ref="BE322:BE332" si="54">IF(N322="základní",J322,0)</f>
        <v>0</v>
      </c>
      <c r="BF322" s="136">
        <f t="shared" ref="BF322:BF332" si="55">IF(N322="snížená",J322,0)</f>
        <v>0</v>
      </c>
      <c r="BG322" s="136">
        <f t="shared" ref="BG322:BG332" si="56">IF(N322="zákl. přenesená",J322,0)</f>
        <v>0</v>
      </c>
      <c r="BH322" s="136">
        <f t="shared" ref="BH322:BH332" si="57">IF(N322="sníž. přenesená",J322,0)</f>
        <v>0</v>
      </c>
      <c r="BI322" s="136">
        <f t="shared" ref="BI322:BI332" si="58">IF(N322="nulová",J322,0)</f>
        <v>0</v>
      </c>
      <c r="BJ322" s="17" t="s">
        <v>77</v>
      </c>
      <c r="BK322" s="136">
        <f t="shared" ref="BK322:BK332" si="59">ROUND(I322*H322,2)</f>
        <v>0</v>
      </c>
      <c r="BL322" s="17" t="s">
        <v>128</v>
      </c>
      <c r="BM322" s="135" t="s">
        <v>493</v>
      </c>
    </row>
    <row r="323" spans="2:65" s="1" customFormat="1" ht="24.15" customHeight="1">
      <c r="B323" s="124"/>
      <c r="C323" s="125" t="s">
        <v>494</v>
      </c>
      <c r="D323" s="125" t="s">
        <v>124</v>
      </c>
      <c r="E323" s="126" t="s">
        <v>495</v>
      </c>
      <c r="F323" s="127" t="s">
        <v>496</v>
      </c>
      <c r="G323" s="128" t="s">
        <v>229</v>
      </c>
      <c r="H323" s="129">
        <v>0</v>
      </c>
      <c r="I323" s="130">
        <v>939</v>
      </c>
      <c r="J323" s="130">
        <f t="shared" si="50"/>
        <v>0</v>
      </c>
      <c r="K323" s="127" t="s">
        <v>1</v>
      </c>
      <c r="L323" s="29"/>
      <c r="M323" s="131" t="s">
        <v>1</v>
      </c>
      <c r="N323" s="132" t="s">
        <v>35</v>
      </c>
      <c r="O323" s="133">
        <v>0</v>
      </c>
      <c r="P323" s="133">
        <f t="shared" si="51"/>
        <v>0</v>
      </c>
      <c r="Q323" s="133">
        <v>0</v>
      </c>
      <c r="R323" s="133">
        <f t="shared" si="52"/>
        <v>0</v>
      </c>
      <c r="S323" s="133">
        <v>0</v>
      </c>
      <c r="T323" s="134">
        <f t="shared" si="53"/>
        <v>0</v>
      </c>
      <c r="AR323" s="135" t="s">
        <v>128</v>
      </c>
      <c r="AT323" s="135" t="s">
        <v>124</v>
      </c>
      <c r="AU323" s="135" t="s">
        <v>78</v>
      </c>
      <c r="AY323" s="17" t="s">
        <v>122</v>
      </c>
      <c r="BE323" s="136">
        <f t="shared" si="54"/>
        <v>0</v>
      </c>
      <c r="BF323" s="136">
        <f t="shared" si="55"/>
        <v>0</v>
      </c>
      <c r="BG323" s="136">
        <f t="shared" si="56"/>
        <v>0</v>
      </c>
      <c r="BH323" s="136">
        <f t="shared" si="57"/>
        <v>0</v>
      </c>
      <c r="BI323" s="136">
        <f t="shared" si="58"/>
        <v>0</v>
      </c>
      <c r="BJ323" s="17" t="s">
        <v>77</v>
      </c>
      <c r="BK323" s="136">
        <f t="shared" si="59"/>
        <v>0</v>
      </c>
      <c r="BL323" s="17" t="s">
        <v>128</v>
      </c>
      <c r="BM323" s="135" t="s">
        <v>497</v>
      </c>
    </row>
    <row r="324" spans="2:65" s="1" customFormat="1" ht="24.15" customHeight="1">
      <c r="B324" s="124"/>
      <c r="C324" s="155" t="s">
        <v>498</v>
      </c>
      <c r="D324" s="155" t="s">
        <v>199</v>
      </c>
      <c r="E324" s="156" t="s">
        <v>499</v>
      </c>
      <c r="F324" s="157" t="s">
        <v>500</v>
      </c>
      <c r="G324" s="158" t="s">
        <v>229</v>
      </c>
      <c r="H324" s="159">
        <v>0</v>
      </c>
      <c r="I324" s="160">
        <v>261.60000000000002</v>
      </c>
      <c r="J324" s="160">
        <f t="shared" si="50"/>
        <v>0</v>
      </c>
      <c r="K324" s="157" t="s">
        <v>1</v>
      </c>
      <c r="L324" s="161"/>
      <c r="M324" s="162" t="s">
        <v>1</v>
      </c>
      <c r="N324" s="163" t="s">
        <v>35</v>
      </c>
      <c r="O324" s="133">
        <v>0</v>
      </c>
      <c r="P324" s="133">
        <f t="shared" si="51"/>
        <v>0</v>
      </c>
      <c r="Q324" s="133">
        <v>0</v>
      </c>
      <c r="R324" s="133">
        <f t="shared" si="52"/>
        <v>0</v>
      </c>
      <c r="S324" s="133">
        <v>0</v>
      </c>
      <c r="T324" s="134">
        <f t="shared" si="53"/>
        <v>0</v>
      </c>
      <c r="AR324" s="135" t="s">
        <v>155</v>
      </c>
      <c r="AT324" s="135" t="s">
        <v>199</v>
      </c>
      <c r="AU324" s="135" t="s">
        <v>78</v>
      </c>
      <c r="AY324" s="17" t="s">
        <v>122</v>
      </c>
      <c r="BE324" s="136">
        <f t="shared" si="54"/>
        <v>0</v>
      </c>
      <c r="BF324" s="136">
        <f t="shared" si="55"/>
        <v>0</v>
      </c>
      <c r="BG324" s="136">
        <f t="shared" si="56"/>
        <v>0</v>
      </c>
      <c r="BH324" s="136">
        <f t="shared" si="57"/>
        <v>0</v>
      </c>
      <c r="BI324" s="136">
        <f t="shared" si="58"/>
        <v>0</v>
      </c>
      <c r="BJ324" s="17" t="s">
        <v>77</v>
      </c>
      <c r="BK324" s="136">
        <f t="shared" si="59"/>
        <v>0</v>
      </c>
      <c r="BL324" s="17" t="s">
        <v>128</v>
      </c>
      <c r="BM324" s="135" t="s">
        <v>501</v>
      </c>
    </row>
    <row r="325" spans="2:65" s="1" customFormat="1" ht="24.15" customHeight="1">
      <c r="B325" s="124"/>
      <c r="C325" s="155" t="s">
        <v>502</v>
      </c>
      <c r="D325" s="155" t="s">
        <v>199</v>
      </c>
      <c r="E325" s="156" t="s">
        <v>503</v>
      </c>
      <c r="F325" s="157" t="s">
        <v>504</v>
      </c>
      <c r="G325" s="158" t="s">
        <v>229</v>
      </c>
      <c r="H325" s="159">
        <v>0</v>
      </c>
      <c r="I325" s="160">
        <v>230.4</v>
      </c>
      <c r="J325" s="160">
        <f t="shared" si="50"/>
        <v>0</v>
      </c>
      <c r="K325" s="157" t="s">
        <v>1</v>
      </c>
      <c r="L325" s="161"/>
      <c r="M325" s="162" t="s">
        <v>1</v>
      </c>
      <c r="N325" s="163" t="s">
        <v>35</v>
      </c>
      <c r="O325" s="133">
        <v>0</v>
      </c>
      <c r="P325" s="133">
        <f t="shared" si="51"/>
        <v>0</v>
      </c>
      <c r="Q325" s="133">
        <v>0</v>
      </c>
      <c r="R325" s="133">
        <f t="shared" si="52"/>
        <v>0</v>
      </c>
      <c r="S325" s="133">
        <v>0</v>
      </c>
      <c r="T325" s="134">
        <f t="shared" si="53"/>
        <v>0</v>
      </c>
      <c r="AR325" s="135" t="s">
        <v>155</v>
      </c>
      <c r="AT325" s="135" t="s">
        <v>199</v>
      </c>
      <c r="AU325" s="135" t="s">
        <v>78</v>
      </c>
      <c r="AY325" s="17" t="s">
        <v>122</v>
      </c>
      <c r="BE325" s="136">
        <f t="shared" si="54"/>
        <v>0</v>
      </c>
      <c r="BF325" s="136">
        <f t="shared" si="55"/>
        <v>0</v>
      </c>
      <c r="BG325" s="136">
        <f t="shared" si="56"/>
        <v>0</v>
      </c>
      <c r="BH325" s="136">
        <f t="shared" si="57"/>
        <v>0</v>
      </c>
      <c r="BI325" s="136">
        <f t="shared" si="58"/>
        <v>0</v>
      </c>
      <c r="BJ325" s="17" t="s">
        <v>77</v>
      </c>
      <c r="BK325" s="136">
        <f t="shared" si="59"/>
        <v>0</v>
      </c>
      <c r="BL325" s="17" t="s">
        <v>128</v>
      </c>
      <c r="BM325" s="135" t="s">
        <v>505</v>
      </c>
    </row>
    <row r="326" spans="2:65" s="1" customFormat="1" ht="24.15" customHeight="1">
      <c r="B326" s="124"/>
      <c r="C326" s="155" t="s">
        <v>506</v>
      </c>
      <c r="D326" s="155" t="s">
        <v>199</v>
      </c>
      <c r="E326" s="156" t="s">
        <v>507</v>
      </c>
      <c r="F326" s="157" t="s">
        <v>508</v>
      </c>
      <c r="G326" s="158" t="s">
        <v>229</v>
      </c>
      <c r="H326" s="159">
        <v>0</v>
      </c>
      <c r="I326" s="160">
        <v>287.2</v>
      </c>
      <c r="J326" s="160">
        <f t="shared" si="50"/>
        <v>0</v>
      </c>
      <c r="K326" s="157" t="s">
        <v>1</v>
      </c>
      <c r="L326" s="161"/>
      <c r="M326" s="162" t="s">
        <v>1</v>
      </c>
      <c r="N326" s="163" t="s">
        <v>35</v>
      </c>
      <c r="O326" s="133">
        <v>0</v>
      </c>
      <c r="P326" s="133">
        <f t="shared" si="51"/>
        <v>0</v>
      </c>
      <c r="Q326" s="133">
        <v>0</v>
      </c>
      <c r="R326" s="133">
        <f t="shared" si="52"/>
        <v>0</v>
      </c>
      <c r="S326" s="133">
        <v>0</v>
      </c>
      <c r="T326" s="134">
        <f t="shared" si="53"/>
        <v>0</v>
      </c>
      <c r="AR326" s="135" t="s">
        <v>155</v>
      </c>
      <c r="AT326" s="135" t="s">
        <v>199</v>
      </c>
      <c r="AU326" s="135" t="s">
        <v>78</v>
      </c>
      <c r="AY326" s="17" t="s">
        <v>122</v>
      </c>
      <c r="BE326" s="136">
        <f t="shared" si="54"/>
        <v>0</v>
      </c>
      <c r="BF326" s="136">
        <f t="shared" si="55"/>
        <v>0</v>
      </c>
      <c r="BG326" s="136">
        <f t="shared" si="56"/>
        <v>0</v>
      </c>
      <c r="BH326" s="136">
        <f t="shared" si="57"/>
        <v>0</v>
      </c>
      <c r="BI326" s="136">
        <f t="shared" si="58"/>
        <v>0</v>
      </c>
      <c r="BJ326" s="17" t="s">
        <v>77</v>
      </c>
      <c r="BK326" s="136">
        <f t="shared" si="59"/>
        <v>0</v>
      </c>
      <c r="BL326" s="17" t="s">
        <v>128</v>
      </c>
      <c r="BM326" s="135" t="s">
        <v>509</v>
      </c>
    </row>
    <row r="327" spans="2:65" s="1" customFormat="1" ht="24.15" customHeight="1">
      <c r="B327" s="124"/>
      <c r="C327" s="155" t="s">
        <v>510</v>
      </c>
      <c r="D327" s="155" t="s">
        <v>199</v>
      </c>
      <c r="E327" s="156" t="s">
        <v>511</v>
      </c>
      <c r="F327" s="157" t="s">
        <v>512</v>
      </c>
      <c r="G327" s="158" t="s">
        <v>229</v>
      </c>
      <c r="H327" s="159">
        <v>0</v>
      </c>
      <c r="I327" s="160">
        <v>326.39999999999998</v>
      </c>
      <c r="J327" s="160">
        <f t="shared" si="50"/>
        <v>0</v>
      </c>
      <c r="K327" s="157" t="s">
        <v>1</v>
      </c>
      <c r="L327" s="161"/>
      <c r="M327" s="162" t="s">
        <v>1</v>
      </c>
      <c r="N327" s="163" t="s">
        <v>35</v>
      </c>
      <c r="O327" s="133">
        <v>0</v>
      </c>
      <c r="P327" s="133">
        <f t="shared" si="51"/>
        <v>0</v>
      </c>
      <c r="Q327" s="133">
        <v>0</v>
      </c>
      <c r="R327" s="133">
        <f t="shared" si="52"/>
        <v>0</v>
      </c>
      <c r="S327" s="133">
        <v>0</v>
      </c>
      <c r="T327" s="134">
        <f t="shared" si="53"/>
        <v>0</v>
      </c>
      <c r="AR327" s="135" t="s">
        <v>155</v>
      </c>
      <c r="AT327" s="135" t="s">
        <v>199</v>
      </c>
      <c r="AU327" s="135" t="s">
        <v>78</v>
      </c>
      <c r="AY327" s="17" t="s">
        <v>122</v>
      </c>
      <c r="BE327" s="136">
        <f t="shared" si="54"/>
        <v>0</v>
      </c>
      <c r="BF327" s="136">
        <f t="shared" si="55"/>
        <v>0</v>
      </c>
      <c r="BG327" s="136">
        <f t="shared" si="56"/>
        <v>0</v>
      </c>
      <c r="BH327" s="136">
        <f t="shared" si="57"/>
        <v>0</v>
      </c>
      <c r="BI327" s="136">
        <f t="shared" si="58"/>
        <v>0</v>
      </c>
      <c r="BJ327" s="17" t="s">
        <v>77</v>
      </c>
      <c r="BK327" s="136">
        <f t="shared" si="59"/>
        <v>0</v>
      </c>
      <c r="BL327" s="17" t="s">
        <v>128</v>
      </c>
      <c r="BM327" s="135" t="s">
        <v>513</v>
      </c>
    </row>
    <row r="328" spans="2:65" s="1" customFormat="1" ht="24.15" customHeight="1">
      <c r="B328" s="124"/>
      <c r="C328" s="125" t="s">
        <v>514</v>
      </c>
      <c r="D328" s="125" t="s">
        <v>124</v>
      </c>
      <c r="E328" s="126" t="s">
        <v>515</v>
      </c>
      <c r="F328" s="127" t="s">
        <v>516</v>
      </c>
      <c r="G328" s="128" t="s">
        <v>229</v>
      </c>
      <c r="H328" s="129">
        <v>0</v>
      </c>
      <c r="I328" s="130">
        <v>1010</v>
      </c>
      <c r="J328" s="130">
        <f t="shared" si="50"/>
        <v>0</v>
      </c>
      <c r="K328" s="127" t="s">
        <v>1</v>
      </c>
      <c r="L328" s="29"/>
      <c r="M328" s="131" t="s">
        <v>1</v>
      </c>
      <c r="N328" s="132" t="s">
        <v>35</v>
      </c>
      <c r="O328" s="133">
        <v>0</v>
      </c>
      <c r="P328" s="133">
        <f t="shared" si="51"/>
        <v>0</v>
      </c>
      <c r="Q328" s="133">
        <v>0</v>
      </c>
      <c r="R328" s="133">
        <f t="shared" si="52"/>
        <v>0</v>
      </c>
      <c r="S328" s="133">
        <v>0</v>
      </c>
      <c r="T328" s="134">
        <f t="shared" si="53"/>
        <v>0</v>
      </c>
      <c r="AR328" s="135" t="s">
        <v>128</v>
      </c>
      <c r="AT328" s="135" t="s">
        <v>124</v>
      </c>
      <c r="AU328" s="135" t="s">
        <v>78</v>
      </c>
      <c r="AY328" s="17" t="s">
        <v>122</v>
      </c>
      <c r="BE328" s="136">
        <f t="shared" si="54"/>
        <v>0</v>
      </c>
      <c r="BF328" s="136">
        <f t="shared" si="55"/>
        <v>0</v>
      </c>
      <c r="BG328" s="136">
        <f t="shared" si="56"/>
        <v>0</v>
      </c>
      <c r="BH328" s="136">
        <f t="shared" si="57"/>
        <v>0</v>
      </c>
      <c r="BI328" s="136">
        <f t="shared" si="58"/>
        <v>0</v>
      </c>
      <c r="BJ328" s="17" t="s">
        <v>77</v>
      </c>
      <c r="BK328" s="136">
        <f t="shared" si="59"/>
        <v>0</v>
      </c>
      <c r="BL328" s="17" t="s">
        <v>128</v>
      </c>
      <c r="BM328" s="135" t="s">
        <v>517</v>
      </c>
    </row>
    <row r="329" spans="2:65" s="1" customFormat="1" ht="24.15" customHeight="1">
      <c r="B329" s="124"/>
      <c r="C329" s="155" t="s">
        <v>518</v>
      </c>
      <c r="D329" s="155" t="s">
        <v>199</v>
      </c>
      <c r="E329" s="156" t="s">
        <v>519</v>
      </c>
      <c r="F329" s="157" t="s">
        <v>520</v>
      </c>
      <c r="G329" s="158" t="s">
        <v>229</v>
      </c>
      <c r="H329" s="159">
        <v>0</v>
      </c>
      <c r="I329" s="160">
        <v>650</v>
      </c>
      <c r="J329" s="160">
        <f t="shared" si="50"/>
        <v>0</v>
      </c>
      <c r="K329" s="157" t="s">
        <v>1</v>
      </c>
      <c r="L329" s="161"/>
      <c r="M329" s="162" t="s">
        <v>1</v>
      </c>
      <c r="N329" s="163" t="s">
        <v>35</v>
      </c>
      <c r="O329" s="133">
        <v>0</v>
      </c>
      <c r="P329" s="133">
        <f t="shared" si="51"/>
        <v>0</v>
      </c>
      <c r="Q329" s="133">
        <v>0</v>
      </c>
      <c r="R329" s="133">
        <f t="shared" si="52"/>
        <v>0</v>
      </c>
      <c r="S329" s="133">
        <v>0</v>
      </c>
      <c r="T329" s="134">
        <f t="shared" si="53"/>
        <v>0</v>
      </c>
      <c r="AR329" s="135" t="s">
        <v>155</v>
      </c>
      <c r="AT329" s="135" t="s">
        <v>199</v>
      </c>
      <c r="AU329" s="135" t="s">
        <v>78</v>
      </c>
      <c r="AY329" s="17" t="s">
        <v>122</v>
      </c>
      <c r="BE329" s="136">
        <f t="shared" si="54"/>
        <v>0</v>
      </c>
      <c r="BF329" s="136">
        <f t="shared" si="55"/>
        <v>0</v>
      </c>
      <c r="BG329" s="136">
        <f t="shared" si="56"/>
        <v>0</v>
      </c>
      <c r="BH329" s="136">
        <f t="shared" si="57"/>
        <v>0</v>
      </c>
      <c r="BI329" s="136">
        <f t="shared" si="58"/>
        <v>0</v>
      </c>
      <c r="BJ329" s="17" t="s">
        <v>77</v>
      </c>
      <c r="BK329" s="136">
        <f t="shared" si="59"/>
        <v>0</v>
      </c>
      <c r="BL329" s="17" t="s">
        <v>128</v>
      </c>
      <c r="BM329" s="135" t="s">
        <v>521</v>
      </c>
    </row>
    <row r="330" spans="2:65" s="1" customFormat="1" ht="33" customHeight="1">
      <c r="B330" s="124"/>
      <c r="C330" s="125" t="s">
        <v>522</v>
      </c>
      <c r="D330" s="125" t="s">
        <v>124</v>
      </c>
      <c r="E330" s="126" t="s">
        <v>523</v>
      </c>
      <c r="F330" s="127" t="s">
        <v>524</v>
      </c>
      <c r="G330" s="128" t="s">
        <v>162</v>
      </c>
      <c r="H330" s="129">
        <v>0</v>
      </c>
      <c r="I330" s="130">
        <v>4310</v>
      </c>
      <c r="J330" s="130">
        <f t="shared" si="50"/>
        <v>0</v>
      </c>
      <c r="K330" s="127" t="s">
        <v>1</v>
      </c>
      <c r="L330" s="29"/>
      <c r="M330" s="131" t="s">
        <v>1</v>
      </c>
      <c r="N330" s="132" t="s">
        <v>35</v>
      </c>
      <c r="O330" s="133">
        <v>0</v>
      </c>
      <c r="P330" s="133">
        <f t="shared" si="51"/>
        <v>0</v>
      </c>
      <c r="Q330" s="133">
        <v>0</v>
      </c>
      <c r="R330" s="133">
        <f t="shared" si="52"/>
        <v>0</v>
      </c>
      <c r="S330" s="133">
        <v>0</v>
      </c>
      <c r="T330" s="134">
        <f t="shared" si="53"/>
        <v>0</v>
      </c>
      <c r="AR330" s="135" t="s">
        <v>128</v>
      </c>
      <c r="AT330" s="135" t="s">
        <v>124</v>
      </c>
      <c r="AU330" s="135" t="s">
        <v>78</v>
      </c>
      <c r="AY330" s="17" t="s">
        <v>122</v>
      </c>
      <c r="BE330" s="136">
        <f t="shared" si="54"/>
        <v>0</v>
      </c>
      <c r="BF330" s="136">
        <f t="shared" si="55"/>
        <v>0</v>
      </c>
      <c r="BG330" s="136">
        <f t="shared" si="56"/>
        <v>0</v>
      </c>
      <c r="BH330" s="136">
        <f t="shared" si="57"/>
        <v>0</v>
      </c>
      <c r="BI330" s="136">
        <f t="shared" si="58"/>
        <v>0</v>
      </c>
      <c r="BJ330" s="17" t="s">
        <v>77</v>
      </c>
      <c r="BK330" s="136">
        <f t="shared" si="59"/>
        <v>0</v>
      </c>
      <c r="BL330" s="17" t="s">
        <v>128</v>
      </c>
      <c r="BM330" s="135" t="s">
        <v>525</v>
      </c>
    </row>
    <row r="331" spans="2:65" s="1" customFormat="1" ht="33" customHeight="1">
      <c r="B331" s="124"/>
      <c r="C331" s="125" t="s">
        <v>526</v>
      </c>
      <c r="D331" s="125" t="s">
        <v>124</v>
      </c>
      <c r="E331" s="126" t="s">
        <v>527</v>
      </c>
      <c r="F331" s="127" t="s">
        <v>528</v>
      </c>
      <c r="G331" s="128" t="s">
        <v>162</v>
      </c>
      <c r="H331" s="129">
        <v>0</v>
      </c>
      <c r="I331" s="130">
        <v>5000</v>
      </c>
      <c r="J331" s="130">
        <f t="shared" si="50"/>
        <v>0</v>
      </c>
      <c r="K331" s="127" t="s">
        <v>1</v>
      </c>
      <c r="L331" s="29"/>
      <c r="M331" s="131" t="s">
        <v>1</v>
      </c>
      <c r="N331" s="132" t="s">
        <v>35</v>
      </c>
      <c r="O331" s="133">
        <v>0</v>
      </c>
      <c r="P331" s="133">
        <f t="shared" si="51"/>
        <v>0</v>
      </c>
      <c r="Q331" s="133">
        <v>0</v>
      </c>
      <c r="R331" s="133">
        <f t="shared" si="52"/>
        <v>0</v>
      </c>
      <c r="S331" s="133">
        <v>0</v>
      </c>
      <c r="T331" s="134">
        <f t="shared" si="53"/>
        <v>0</v>
      </c>
      <c r="AR331" s="135" t="s">
        <v>128</v>
      </c>
      <c r="AT331" s="135" t="s">
        <v>124</v>
      </c>
      <c r="AU331" s="135" t="s">
        <v>78</v>
      </c>
      <c r="AY331" s="17" t="s">
        <v>122</v>
      </c>
      <c r="BE331" s="136">
        <f t="shared" si="54"/>
        <v>0</v>
      </c>
      <c r="BF331" s="136">
        <f t="shared" si="55"/>
        <v>0</v>
      </c>
      <c r="BG331" s="136">
        <f t="shared" si="56"/>
        <v>0</v>
      </c>
      <c r="BH331" s="136">
        <f t="shared" si="57"/>
        <v>0</v>
      </c>
      <c r="BI331" s="136">
        <f t="shared" si="58"/>
        <v>0</v>
      </c>
      <c r="BJ331" s="17" t="s">
        <v>77</v>
      </c>
      <c r="BK331" s="136">
        <f t="shared" si="59"/>
        <v>0</v>
      </c>
      <c r="BL331" s="17" t="s">
        <v>128</v>
      </c>
      <c r="BM331" s="135" t="s">
        <v>529</v>
      </c>
    </row>
    <row r="332" spans="2:65" s="1" customFormat="1" ht="24.15" customHeight="1">
      <c r="B332" s="124"/>
      <c r="C332" s="125" t="s">
        <v>530</v>
      </c>
      <c r="D332" s="125" t="s">
        <v>124</v>
      </c>
      <c r="E332" s="126" t="s">
        <v>531</v>
      </c>
      <c r="F332" s="127" t="s">
        <v>532</v>
      </c>
      <c r="G332" s="128" t="s">
        <v>162</v>
      </c>
      <c r="H332" s="129">
        <v>0</v>
      </c>
      <c r="I332" s="130">
        <v>4310</v>
      </c>
      <c r="J332" s="130">
        <f t="shared" si="50"/>
        <v>0</v>
      </c>
      <c r="K332" s="127" t="s">
        <v>1</v>
      </c>
      <c r="L332" s="29"/>
      <c r="M332" s="131" t="s">
        <v>1</v>
      </c>
      <c r="N332" s="132" t="s">
        <v>35</v>
      </c>
      <c r="O332" s="133">
        <v>0</v>
      </c>
      <c r="P332" s="133">
        <f t="shared" si="51"/>
        <v>0</v>
      </c>
      <c r="Q332" s="133">
        <v>0</v>
      </c>
      <c r="R332" s="133">
        <f t="shared" si="52"/>
        <v>0</v>
      </c>
      <c r="S332" s="133">
        <v>0</v>
      </c>
      <c r="T332" s="134">
        <f t="shared" si="53"/>
        <v>0</v>
      </c>
      <c r="AR332" s="135" t="s">
        <v>128</v>
      </c>
      <c r="AT332" s="135" t="s">
        <v>124</v>
      </c>
      <c r="AU332" s="135" t="s">
        <v>78</v>
      </c>
      <c r="AY332" s="17" t="s">
        <v>122</v>
      </c>
      <c r="BE332" s="136">
        <f t="shared" si="54"/>
        <v>0</v>
      </c>
      <c r="BF332" s="136">
        <f t="shared" si="55"/>
        <v>0</v>
      </c>
      <c r="BG332" s="136">
        <f t="shared" si="56"/>
        <v>0</v>
      </c>
      <c r="BH332" s="136">
        <f t="shared" si="57"/>
        <v>0</v>
      </c>
      <c r="BI332" s="136">
        <f t="shared" si="58"/>
        <v>0</v>
      </c>
      <c r="BJ332" s="17" t="s">
        <v>77</v>
      </c>
      <c r="BK332" s="136">
        <f t="shared" si="59"/>
        <v>0</v>
      </c>
      <c r="BL332" s="17" t="s">
        <v>128</v>
      </c>
      <c r="BM332" s="135" t="s">
        <v>533</v>
      </c>
    </row>
    <row r="333" spans="2:65" s="12" customFormat="1">
      <c r="B333" s="137"/>
      <c r="D333" s="138" t="s">
        <v>175</v>
      </c>
      <c r="E333" s="139" t="s">
        <v>1</v>
      </c>
      <c r="F333" s="140" t="s">
        <v>176</v>
      </c>
      <c r="H333" s="139" t="s">
        <v>1</v>
      </c>
      <c r="L333" s="137"/>
      <c r="M333" s="141"/>
      <c r="T333" s="142"/>
      <c r="AT333" s="139" t="s">
        <v>175</v>
      </c>
      <c r="AU333" s="139" t="s">
        <v>78</v>
      </c>
      <c r="AV333" s="12" t="s">
        <v>77</v>
      </c>
      <c r="AW333" s="12" t="s">
        <v>27</v>
      </c>
      <c r="AX333" s="12" t="s">
        <v>70</v>
      </c>
      <c r="AY333" s="139" t="s">
        <v>122</v>
      </c>
    </row>
    <row r="334" spans="2:65" s="13" customFormat="1">
      <c r="B334" s="143"/>
      <c r="D334" s="138" t="s">
        <v>175</v>
      </c>
      <c r="E334" s="144" t="s">
        <v>1</v>
      </c>
      <c r="F334" s="145" t="s">
        <v>534</v>
      </c>
      <c r="H334" s="146">
        <v>5.8319999999999999</v>
      </c>
      <c r="L334" s="143"/>
      <c r="M334" s="147"/>
      <c r="T334" s="148"/>
      <c r="AT334" s="144" t="s">
        <v>175</v>
      </c>
      <c r="AU334" s="144" t="s">
        <v>78</v>
      </c>
      <c r="AV334" s="13" t="s">
        <v>78</v>
      </c>
      <c r="AW334" s="13" t="s">
        <v>27</v>
      </c>
      <c r="AX334" s="13" t="s">
        <v>70</v>
      </c>
      <c r="AY334" s="144" t="s">
        <v>122</v>
      </c>
    </row>
    <row r="335" spans="2:65" s="14" customFormat="1">
      <c r="B335" s="149"/>
      <c r="D335" s="138" t="s">
        <v>175</v>
      </c>
      <c r="E335" s="150" t="s">
        <v>1</v>
      </c>
      <c r="F335" s="151" t="s">
        <v>180</v>
      </c>
      <c r="H335" s="152">
        <v>5.8319999999999999</v>
      </c>
      <c r="L335" s="149"/>
      <c r="M335" s="153"/>
      <c r="T335" s="154"/>
      <c r="AT335" s="150" t="s">
        <v>175</v>
      </c>
      <c r="AU335" s="150" t="s">
        <v>78</v>
      </c>
      <c r="AV335" s="14" t="s">
        <v>128</v>
      </c>
      <c r="AW335" s="14" t="s">
        <v>27</v>
      </c>
      <c r="AX335" s="14" t="s">
        <v>77</v>
      </c>
      <c r="AY335" s="150" t="s">
        <v>122</v>
      </c>
    </row>
    <row r="336" spans="2:65" s="13" customFormat="1">
      <c r="B336" s="143"/>
      <c r="D336" s="138" t="s">
        <v>175</v>
      </c>
      <c r="F336" s="145" t="s">
        <v>535</v>
      </c>
      <c r="H336" s="146">
        <v>0</v>
      </c>
      <c r="L336" s="143"/>
      <c r="M336" s="147"/>
      <c r="T336" s="148"/>
      <c r="AT336" s="144" t="s">
        <v>175</v>
      </c>
      <c r="AU336" s="144" t="s">
        <v>78</v>
      </c>
      <c r="AV336" s="13" t="s">
        <v>78</v>
      </c>
      <c r="AW336" s="13" t="s">
        <v>3</v>
      </c>
      <c r="AX336" s="13" t="s">
        <v>77</v>
      </c>
      <c r="AY336" s="144" t="s">
        <v>122</v>
      </c>
    </row>
    <row r="337" spans="2:65" s="1" customFormat="1" ht="24.15" customHeight="1">
      <c r="B337" s="124"/>
      <c r="C337" s="125" t="s">
        <v>536</v>
      </c>
      <c r="D337" s="125" t="s">
        <v>124</v>
      </c>
      <c r="E337" s="126" t="s">
        <v>537</v>
      </c>
      <c r="F337" s="127" t="s">
        <v>538</v>
      </c>
      <c r="G337" s="128" t="s">
        <v>162</v>
      </c>
      <c r="H337" s="129">
        <v>0</v>
      </c>
      <c r="I337" s="130">
        <v>5110</v>
      </c>
      <c r="J337" s="130">
        <f>ROUND(I337*H337,2)</f>
        <v>0</v>
      </c>
      <c r="K337" s="127" t="s">
        <v>1</v>
      </c>
      <c r="L337" s="29"/>
      <c r="M337" s="131" t="s">
        <v>1</v>
      </c>
      <c r="N337" s="132" t="s">
        <v>35</v>
      </c>
      <c r="O337" s="133">
        <v>0</v>
      </c>
      <c r="P337" s="133">
        <f>O337*H337</f>
        <v>0</v>
      </c>
      <c r="Q337" s="133">
        <v>0</v>
      </c>
      <c r="R337" s="133">
        <f>Q337*H337</f>
        <v>0</v>
      </c>
      <c r="S337" s="133">
        <v>0</v>
      </c>
      <c r="T337" s="134">
        <f>S337*H337</f>
        <v>0</v>
      </c>
      <c r="AR337" s="135" t="s">
        <v>128</v>
      </c>
      <c r="AT337" s="135" t="s">
        <v>124</v>
      </c>
      <c r="AU337" s="135" t="s">
        <v>78</v>
      </c>
      <c r="AY337" s="17" t="s">
        <v>122</v>
      </c>
      <c r="BE337" s="136">
        <f>IF(N337="základní",J337,0)</f>
        <v>0</v>
      </c>
      <c r="BF337" s="136">
        <f>IF(N337="snížená",J337,0)</f>
        <v>0</v>
      </c>
      <c r="BG337" s="136">
        <f>IF(N337="zákl. přenesená",J337,0)</f>
        <v>0</v>
      </c>
      <c r="BH337" s="136">
        <f>IF(N337="sníž. přenesená",J337,0)</f>
        <v>0</v>
      </c>
      <c r="BI337" s="136">
        <f>IF(N337="nulová",J337,0)</f>
        <v>0</v>
      </c>
      <c r="BJ337" s="17" t="s">
        <v>77</v>
      </c>
      <c r="BK337" s="136">
        <f>ROUND(I337*H337,2)</f>
        <v>0</v>
      </c>
      <c r="BL337" s="17" t="s">
        <v>128</v>
      </c>
      <c r="BM337" s="135" t="s">
        <v>539</v>
      </c>
    </row>
    <row r="338" spans="2:65" s="1" customFormat="1" ht="24.15" customHeight="1">
      <c r="B338" s="124"/>
      <c r="C338" s="125" t="s">
        <v>540</v>
      </c>
      <c r="D338" s="125" t="s">
        <v>124</v>
      </c>
      <c r="E338" s="126" t="s">
        <v>541</v>
      </c>
      <c r="F338" s="127" t="s">
        <v>542</v>
      </c>
      <c r="G338" s="128" t="s">
        <v>127</v>
      </c>
      <c r="H338" s="129">
        <v>0</v>
      </c>
      <c r="I338" s="130">
        <v>855</v>
      </c>
      <c r="J338" s="130">
        <f>ROUND(I338*H338,2)</f>
        <v>0</v>
      </c>
      <c r="K338" s="127" t="s">
        <v>1</v>
      </c>
      <c r="L338" s="29"/>
      <c r="M338" s="131" t="s">
        <v>1</v>
      </c>
      <c r="N338" s="132" t="s">
        <v>35</v>
      </c>
      <c r="O338" s="133">
        <v>0</v>
      </c>
      <c r="P338" s="133">
        <f>O338*H338</f>
        <v>0</v>
      </c>
      <c r="Q338" s="133">
        <v>0</v>
      </c>
      <c r="R338" s="133">
        <f>Q338*H338</f>
        <v>0</v>
      </c>
      <c r="S338" s="133">
        <v>0</v>
      </c>
      <c r="T338" s="134">
        <f>S338*H338</f>
        <v>0</v>
      </c>
      <c r="AR338" s="135" t="s">
        <v>128</v>
      </c>
      <c r="AT338" s="135" t="s">
        <v>124</v>
      </c>
      <c r="AU338" s="135" t="s">
        <v>78</v>
      </c>
      <c r="AY338" s="17" t="s">
        <v>122</v>
      </c>
      <c r="BE338" s="136">
        <f>IF(N338="základní",J338,0)</f>
        <v>0</v>
      </c>
      <c r="BF338" s="136">
        <f>IF(N338="snížená",J338,0)</f>
        <v>0</v>
      </c>
      <c r="BG338" s="136">
        <f>IF(N338="zákl. přenesená",J338,0)</f>
        <v>0</v>
      </c>
      <c r="BH338" s="136">
        <f>IF(N338="sníž. přenesená",J338,0)</f>
        <v>0</v>
      </c>
      <c r="BI338" s="136">
        <f>IF(N338="nulová",J338,0)</f>
        <v>0</v>
      </c>
      <c r="BJ338" s="17" t="s">
        <v>77</v>
      </c>
      <c r="BK338" s="136">
        <f>ROUND(I338*H338,2)</f>
        <v>0</v>
      </c>
      <c r="BL338" s="17" t="s">
        <v>128</v>
      </c>
      <c r="BM338" s="135" t="s">
        <v>543</v>
      </c>
    </row>
    <row r="339" spans="2:65" s="12" customFormat="1">
      <c r="B339" s="137"/>
      <c r="D339" s="138" t="s">
        <v>175</v>
      </c>
      <c r="E339" s="139" t="s">
        <v>1</v>
      </c>
      <c r="F339" s="140" t="s">
        <v>544</v>
      </c>
      <c r="H339" s="139" t="s">
        <v>1</v>
      </c>
      <c r="L339" s="137"/>
      <c r="M339" s="141"/>
      <c r="T339" s="142"/>
      <c r="AT339" s="139" t="s">
        <v>175</v>
      </c>
      <c r="AU339" s="139" t="s">
        <v>78</v>
      </c>
      <c r="AV339" s="12" t="s">
        <v>77</v>
      </c>
      <c r="AW339" s="12" t="s">
        <v>27</v>
      </c>
      <c r="AX339" s="12" t="s">
        <v>70</v>
      </c>
      <c r="AY339" s="139" t="s">
        <v>122</v>
      </c>
    </row>
    <row r="340" spans="2:65" s="13" customFormat="1">
      <c r="B340" s="143"/>
      <c r="D340" s="138" t="s">
        <v>175</v>
      </c>
      <c r="E340" s="144" t="s">
        <v>1</v>
      </c>
      <c r="F340" s="145" t="s">
        <v>545</v>
      </c>
      <c r="H340" s="146">
        <v>12.8</v>
      </c>
      <c r="L340" s="143"/>
      <c r="M340" s="147"/>
      <c r="T340" s="148"/>
      <c r="AT340" s="144" t="s">
        <v>175</v>
      </c>
      <c r="AU340" s="144" t="s">
        <v>78</v>
      </c>
      <c r="AV340" s="13" t="s">
        <v>78</v>
      </c>
      <c r="AW340" s="13" t="s">
        <v>27</v>
      </c>
      <c r="AX340" s="13" t="s">
        <v>70</v>
      </c>
      <c r="AY340" s="144" t="s">
        <v>122</v>
      </c>
    </row>
    <row r="341" spans="2:65" s="13" customFormat="1">
      <c r="B341" s="143"/>
      <c r="D341" s="138" t="s">
        <v>175</v>
      </c>
      <c r="E341" s="144" t="s">
        <v>1</v>
      </c>
      <c r="F341" s="145" t="s">
        <v>546</v>
      </c>
      <c r="H341" s="146">
        <v>6.48</v>
      </c>
      <c r="L341" s="143"/>
      <c r="M341" s="147"/>
      <c r="T341" s="148"/>
      <c r="AT341" s="144" t="s">
        <v>175</v>
      </c>
      <c r="AU341" s="144" t="s">
        <v>78</v>
      </c>
      <c r="AV341" s="13" t="s">
        <v>78</v>
      </c>
      <c r="AW341" s="13" t="s">
        <v>27</v>
      </c>
      <c r="AX341" s="13" t="s">
        <v>70</v>
      </c>
      <c r="AY341" s="144" t="s">
        <v>122</v>
      </c>
    </row>
    <row r="342" spans="2:65" s="14" customFormat="1">
      <c r="B342" s="149"/>
      <c r="D342" s="138" t="s">
        <v>175</v>
      </c>
      <c r="E342" s="150" t="s">
        <v>1</v>
      </c>
      <c r="F342" s="151" t="s">
        <v>180</v>
      </c>
      <c r="H342" s="152">
        <v>19.28</v>
      </c>
      <c r="L342" s="149"/>
      <c r="M342" s="153"/>
      <c r="T342" s="154"/>
      <c r="AT342" s="150" t="s">
        <v>175</v>
      </c>
      <c r="AU342" s="150" t="s">
        <v>78</v>
      </c>
      <c r="AV342" s="14" t="s">
        <v>128</v>
      </c>
      <c r="AW342" s="14" t="s">
        <v>27</v>
      </c>
      <c r="AX342" s="14" t="s">
        <v>77</v>
      </c>
      <c r="AY342" s="150" t="s">
        <v>122</v>
      </c>
    </row>
    <row r="343" spans="2:65" s="13" customFormat="1">
      <c r="B343" s="143"/>
      <c r="D343" s="138" t="s">
        <v>175</v>
      </c>
      <c r="F343" s="145" t="s">
        <v>547</v>
      </c>
      <c r="H343" s="146">
        <v>0</v>
      </c>
      <c r="L343" s="143"/>
      <c r="M343" s="147"/>
      <c r="T343" s="148"/>
      <c r="AT343" s="144" t="s">
        <v>175</v>
      </c>
      <c r="AU343" s="144" t="s">
        <v>78</v>
      </c>
      <c r="AV343" s="13" t="s">
        <v>78</v>
      </c>
      <c r="AW343" s="13" t="s">
        <v>3</v>
      </c>
      <c r="AX343" s="13" t="s">
        <v>77</v>
      </c>
      <c r="AY343" s="144" t="s">
        <v>122</v>
      </c>
    </row>
    <row r="344" spans="2:65" s="1" customFormat="1" ht="24.15" customHeight="1">
      <c r="B344" s="124"/>
      <c r="C344" s="125" t="s">
        <v>548</v>
      </c>
      <c r="D344" s="125" t="s">
        <v>124</v>
      </c>
      <c r="E344" s="126" t="s">
        <v>549</v>
      </c>
      <c r="F344" s="127" t="s">
        <v>550</v>
      </c>
      <c r="G344" s="128" t="s">
        <v>127</v>
      </c>
      <c r="H344" s="129">
        <v>0</v>
      </c>
      <c r="I344" s="130">
        <v>172</v>
      </c>
      <c r="J344" s="130">
        <f>ROUND(I344*H344,2)</f>
        <v>0</v>
      </c>
      <c r="K344" s="127" t="s">
        <v>1</v>
      </c>
      <c r="L344" s="29"/>
      <c r="M344" s="131" t="s">
        <v>1</v>
      </c>
      <c r="N344" s="132" t="s">
        <v>35</v>
      </c>
      <c r="O344" s="133">
        <v>0</v>
      </c>
      <c r="P344" s="133">
        <f>O344*H344</f>
        <v>0</v>
      </c>
      <c r="Q344" s="133">
        <v>0</v>
      </c>
      <c r="R344" s="133">
        <f>Q344*H344</f>
        <v>0</v>
      </c>
      <c r="S344" s="133">
        <v>0</v>
      </c>
      <c r="T344" s="134">
        <f>S344*H344</f>
        <v>0</v>
      </c>
      <c r="AR344" s="135" t="s">
        <v>128</v>
      </c>
      <c r="AT344" s="135" t="s">
        <v>124</v>
      </c>
      <c r="AU344" s="135" t="s">
        <v>78</v>
      </c>
      <c r="AY344" s="17" t="s">
        <v>122</v>
      </c>
      <c r="BE344" s="136">
        <f>IF(N344="základní",J344,0)</f>
        <v>0</v>
      </c>
      <c r="BF344" s="136">
        <f>IF(N344="snížená",J344,0)</f>
        <v>0</v>
      </c>
      <c r="BG344" s="136">
        <f>IF(N344="zákl. přenesená",J344,0)</f>
        <v>0</v>
      </c>
      <c r="BH344" s="136">
        <f>IF(N344="sníž. přenesená",J344,0)</f>
        <v>0</v>
      </c>
      <c r="BI344" s="136">
        <f>IF(N344="nulová",J344,0)</f>
        <v>0</v>
      </c>
      <c r="BJ344" s="17" t="s">
        <v>77</v>
      </c>
      <c r="BK344" s="136">
        <f>ROUND(I344*H344,2)</f>
        <v>0</v>
      </c>
      <c r="BL344" s="17" t="s">
        <v>128</v>
      </c>
      <c r="BM344" s="135" t="s">
        <v>551</v>
      </c>
    </row>
    <row r="345" spans="2:65" s="13" customFormat="1">
      <c r="B345" s="143"/>
      <c r="D345" s="138" t="s">
        <v>175</v>
      </c>
      <c r="F345" s="145" t="s">
        <v>547</v>
      </c>
      <c r="H345" s="146">
        <v>0</v>
      </c>
      <c r="L345" s="143"/>
      <c r="M345" s="147"/>
      <c r="T345" s="148"/>
      <c r="AT345" s="144" t="s">
        <v>175</v>
      </c>
      <c r="AU345" s="144" t="s">
        <v>78</v>
      </c>
      <c r="AV345" s="13" t="s">
        <v>78</v>
      </c>
      <c r="AW345" s="13" t="s">
        <v>3</v>
      </c>
      <c r="AX345" s="13" t="s">
        <v>77</v>
      </c>
      <c r="AY345" s="144" t="s">
        <v>122</v>
      </c>
    </row>
    <row r="346" spans="2:65" s="1" customFormat="1" ht="24.15" customHeight="1">
      <c r="B346" s="124"/>
      <c r="C346" s="125" t="s">
        <v>552</v>
      </c>
      <c r="D346" s="125" t="s">
        <v>124</v>
      </c>
      <c r="E346" s="126" t="s">
        <v>553</v>
      </c>
      <c r="F346" s="127" t="s">
        <v>554</v>
      </c>
      <c r="G346" s="128" t="s">
        <v>249</v>
      </c>
      <c r="H346" s="129">
        <v>0</v>
      </c>
      <c r="I346" s="130">
        <v>37300</v>
      </c>
      <c r="J346" s="130">
        <f>ROUND(I346*H346,2)</f>
        <v>0</v>
      </c>
      <c r="K346" s="127" t="s">
        <v>1</v>
      </c>
      <c r="L346" s="29"/>
      <c r="M346" s="131" t="s">
        <v>1</v>
      </c>
      <c r="N346" s="132" t="s">
        <v>35</v>
      </c>
      <c r="O346" s="133">
        <v>0</v>
      </c>
      <c r="P346" s="133">
        <f>O346*H346</f>
        <v>0</v>
      </c>
      <c r="Q346" s="133">
        <v>0</v>
      </c>
      <c r="R346" s="133">
        <f>Q346*H346</f>
        <v>0</v>
      </c>
      <c r="S346" s="133">
        <v>0</v>
      </c>
      <c r="T346" s="134">
        <f>S346*H346</f>
        <v>0</v>
      </c>
      <c r="AR346" s="135" t="s">
        <v>128</v>
      </c>
      <c r="AT346" s="135" t="s">
        <v>124</v>
      </c>
      <c r="AU346" s="135" t="s">
        <v>78</v>
      </c>
      <c r="AY346" s="17" t="s">
        <v>122</v>
      </c>
      <c r="BE346" s="136">
        <f>IF(N346="základní",J346,0)</f>
        <v>0</v>
      </c>
      <c r="BF346" s="136">
        <f>IF(N346="snížená",J346,0)</f>
        <v>0</v>
      </c>
      <c r="BG346" s="136">
        <f>IF(N346="zákl. přenesená",J346,0)</f>
        <v>0</v>
      </c>
      <c r="BH346" s="136">
        <f>IF(N346="sníž. přenesená",J346,0)</f>
        <v>0</v>
      </c>
      <c r="BI346" s="136">
        <f>IF(N346="nulová",J346,0)</f>
        <v>0</v>
      </c>
      <c r="BJ346" s="17" t="s">
        <v>77</v>
      </c>
      <c r="BK346" s="136">
        <f>ROUND(I346*H346,2)</f>
        <v>0</v>
      </c>
      <c r="BL346" s="17" t="s">
        <v>128</v>
      </c>
      <c r="BM346" s="135" t="s">
        <v>555</v>
      </c>
    </row>
    <row r="347" spans="2:65" s="12" customFormat="1">
      <c r="B347" s="137"/>
      <c r="D347" s="138" t="s">
        <v>175</v>
      </c>
      <c r="E347" s="139" t="s">
        <v>1</v>
      </c>
      <c r="F347" s="140" t="s">
        <v>176</v>
      </c>
      <c r="H347" s="139" t="s">
        <v>1</v>
      </c>
      <c r="L347" s="137"/>
      <c r="M347" s="141"/>
      <c r="T347" s="142"/>
      <c r="AT347" s="139" t="s">
        <v>175</v>
      </c>
      <c r="AU347" s="139" t="s">
        <v>78</v>
      </c>
      <c r="AV347" s="12" t="s">
        <v>77</v>
      </c>
      <c r="AW347" s="12" t="s">
        <v>27</v>
      </c>
      <c r="AX347" s="12" t="s">
        <v>70</v>
      </c>
      <c r="AY347" s="139" t="s">
        <v>122</v>
      </c>
    </row>
    <row r="348" spans="2:65" s="13" customFormat="1">
      <c r="B348" s="143"/>
      <c r="D348" s="138" t="s">
        <v>175</v>
      </c>
      <c r="E348" s="144" t="s">
        <v>1</v>
      </c>
      <c r="F348" s="145" t="s">
        <v>556</v>
      </c>
      <c r="H348" s="146">
        <v>0.60699999999999998</v>
      </c>
      <c r="L348" s="143"/>
      <c r="M348" s="147"/>
      <c r="T348" s="148"/>
      <c r="AT348" s="144" t="s">
        <v>175</v>
      </c>
      <c r="AU348" s="144" t="s">
        <v>78</v>
      </c>
      <c r="AV348" s="13" t="s">
        <v>78</v>
      </c>
      <c r="AW348" s="13" t="s">
        <v>27</v>
      </c>
      <c r="AX348" s="13" t="s">
        <v>70</v>
      </c>
      <c r="AY348" s="144" t="s">
        <v>122</v>
      </c>
    </row>
    <row r="349" spans="2:65" s="14" customFormat="1">
      <c r="B349" s="149"/>
      <c r="D349" s="138" t="s">
        <v>175</v>
      </c>
      <c r="E349" s="150" t="s">
        <v>1</v>
      </c>
      <c r="F349" s="151" t="s">
        <v>180</v>
      </c>
      <c r="H349" s="152">
        <v>0.60699999999999998</v>
      </c>
      <c r="L349" s="149"/>
      <c r="M349" s="153"/>
      <c r="T349" s="154"/>
      <c r="AT349" s="150" t="s">
        <v>175</v>
      </c>
      <c r="AU349" s="150" t="s">
        <v>78</v>
      </c>
      <c r="AV349" s="14" t="s">
        <v>128</v>
      </c>
      <c r="AW349" s="14" t="s">
        <v>27</v>
      </c>
      <c r="AX349" s="14" t="s">
        <v>77</v>
      </c>
      <c r="AY349" s="150" t="s">
        <v>122</v>
      </c>
    </row>
    <row r="350" spans="2:65" s="13" customFormat="1">
      <c r="B350" s="143"/>
      <c r="D350" s="138" t="s">
        <v>175</v>
      </c>
      <c r="F350" s="145" t="s">
        <v>557</v>
      </c>
      <c r="H350" s="146">
        <v>0</v>
      </c>
      <c r="L350" s="143"/>
      <c r="M350" s="147"/>
      <c r="T350" s="148"/>
      <c r="AT350" s="144" t="s">
        <v>175</v>
      </c>
      <c r="AU350" s="144" t="s">
        <v>78</v>
      </c>
      <c r="AV350" s="13" t="s">
        <v>78</v>
      </c>
      <c r="AW350" s="13" t="s">
        <v>3</v>
      </c>
      <c r="AX350" s="13" t="s">
        <v>77</v>
      </c>
      <c r="AY350" s="144" t="s">
        <v>122</v>
      </c>
    </row>
    <row r="351" spans="2:65" s="11" customFormat="1" ht="22.8" customHeight="1">
      <c r="B351" s="113"/>
      <c r="D351" s="114" t="s">
        <v>69</v>
      </c>
      <c r="E351" s="122" t="s">
        <v>141</v>
      </c>
      <c r="F351" s="122" t="s">
        <v>558</v>
      </c>
      <c r="J351" s="123">
        <f>BK351</f>
        <v>0</v>
      </c>
      <c r="L351" s="113"/>
      <c r="M351" s="117"/>
      <c r="P351" s="118">
        <f>SUM(P352:P358)</f>
        <v>0</v>
      </c>
      <c r="R351" s="118">
        <f>SUM(R352:R358)</f>
        <v>0</v>
      </c>
      <c r="T351" s="119">
        <f>SUM(T352:T358)</f>
        <v>0</v>
      </c>
      <c r="AR351" s="114" t="s">
        <v>77</v>
      </c>
      <c r="AT351" s="120" t="s">
        <v>69</v>
      </c>
      <c r="AU351" s="120" t="s">
        <v>77</v>
      </c>
      <c r="AY351" s="114" t="s">
        <v>122</v>
      </c>
      <c r="BK351" s="121">
        <f>SUM(BK352:BK358)</f>
        <v>0</v>
      </c>
    </row>
    <row r="352" spans="2:65" s="1" customFormat="1" ht="24.15" customHeight="1">
      <c r="B352" s="124"/>
      <c r="C352" s="125" t="s">
        <v>559</v>
      </c>
      <c r="D352" s="125" t="s">
        <v>124</v>
      </c>
      <c r="E352" s="126" t="s">
        <v>560</v>
      </c>
      <c r="F352" s="127" t="s">
        <v>561</v>
      </c>
      <c r="G352" s="128" t="s">
        <v>127</v>
      </c>
      <c r="H352" s="129">
        <v>0</v>
      </c>
      <c r="I352" s="130">
        <v>124</v>
      </c>
      <c r="J352" s="130">
        <f t="shared" ref="J352:J358" si="60">ROUND(I352*H352,2)</f>
        <v>0</v>
      </c>
      <c r="K352" s="127" t="s">
        <v>1</v>
      </c>
      <c r="L352" s="29"/>
      <c r="M352" s="131" t="s">
        <v>1</v>
      </c>
      <c r="N352" s="132" t="s">
        <v>35</v>
      </c>
      <c r="O352" s="133">
        <v>0</v>
      </c>
      <c r="P352" s="133">
        <f t="shared" ref="P352:P358" si="61">O352*H352</f>
        <v>0</v>
      </c>
      <c r="Q352" s="133">
        <v>0</v>
      </c>
      <c r="R352" s="133">
        <f t="shared" ref="R352:R358" si="62">Q352*H352</f>
        <v>0</v>
      </c>
      <c r="S352" s="133">
        <v>0</v>
      </c>
      <c r="T352" s="134">
        <f t="shared" ref="T352:T358" si="63">S352*H352</f>
        <v>0</v>
      </c>
      <c r="AR352" s="135" t="s">
        <v>128</v>
      </c>
      <c r="AT352" s="135" t="s">
        <v>124</v>
      </c>
      <c r="AU352" s="135" t="s">
        <v>78</v>
      </c>
      <c r="AY352" s="17" t="s">
        <v>122</v>
      </c>
      <c r="BE352" s="136">
        <f t="shared" ref="BE352:BE358" si="64">IF(N352="základní",J352,0)</f>
        <v>0</v>
      </c>
      <c r="BF352" s="136">
        <f t="shared" ref="BF352:BF358" si="65">IF(N352="snížená",J352,0)</f>
        <v>0</v>
      </c>
      <c r="BG352" s="136">
        <f t="shared" ref="BG352:BG358" si="66">IF(N352="zákl. přenesená",J352,0)</f>
        <v>0</v>
      </c>
      <c r="BH352" s="136">
        <f t="shared" ref="BH352:BH358" si="67">IF(N352="sníž. přenesená",J352,0)</f>
        <v>0</v>
      </c>
      <c r="BI352" s="136">
        <f t="shared" ref="BI352:BI358" si="68">IF(N352="nulová",J352,0)</f>
        <v>0</v>
      </c>
      <c r="BJ352" s="17" t="s">
        <v>77</v>
      </c>
      <c r="BK352" s="136">
        <f t="shared" ref="BK352:BK358" si="69">ROUND(I352*H352,2)</f>
        <v>0</v>
      </c>
      <c r="BL352" s="17" t="s">
        <v>128</v>
      </c>
      <c r="BM352" s="135" t="s">
        <v>562</v>
      </c>
    </row>
    <row r="353" spans="2:65" s="1" customFormat="1" ht="21.75" customHeight="1">
      <c r="B353" s="124"/>
      <c r="C353" s="125" t="s">
        <v>563</v>
      </c>
      <c r="D353" s="125" t="s">
        <v>124</v>
      </c>
      <c r="E353" s="126" t="s">
        <v>564</v>
      </c>
      <c r="F353" s="127" t="s">
        <v>565</v>
      </c>
      <c r="G353" s="128" t="s">
        <v>127</v>
      </c>
      <c r="H353" s="129">
        <v>0</v>
      </c>
      <c r="I353" s="130">
        <v>306</v>
      </c>
      <c r="J353" s="130">
        <f t="shared" si="60"/>
        <v>0</v>
      </c>
      <c r="K353" s="127" t="s">
        <v>1</v>
      </c>
      <c r="L353" s="29"/>
      <c r="M353" s="131" t="s">
        <v>1</v>
      </c>
      <c r="N353" s="132" t="s">
        <v>35</v>
      </c>
      <c r="O353" s="133">
        <v>0</v>
      </c>
      <c r="P353" s="133">
        <f t="shared" si="61"/>
        <v>0</v>
      </c>
      <c r="Q353" s="133">
        <v>0</v>
      </c>
      <c r="R353" s="133">
        <f t="shared" si="62"/>
        <v>0</v>
      </c>
      <c r="S353" s="133">
        <v>0</v>
      </c>
      <c r="T353" s="134">
        <f t="shared" si="63"/>
        <v>0</v>
      </c>
      <c r="AR353" s="135" t="s">
        <v>128</v>
      </c>
      <c r="AT353" s="135" t="s">
        <v>124</v>
      </c>
      <c r="AU353" s="135" t="s">
        <v>78</v>
      </c>
      <c r="AY353" s="17" t="s">
        <v>122</v>
      </c>
      <c r="BE353" s="136">
        <f t="shared" si="64"/>
        <v>0</v>
      </c>
      <c r="BF353" s="136">
        <f t="shared" si="65"/>
        <v>0</v>
      </c>
      <c r="BG353" s="136">
        <f t="shared" si="66"/>
        <v>0</v>
      </c>
      <c r="BH353" s="136">
        <f t="shared" si="67"/>
        <v>0</v>
      </c>
      <c r="BI353" s="136">
        <f t="shared" si="68"/>
        <v>0</v>
      </c>
      <c r="BJ353" s="17" t="s">
        <v>77</v>
      </c>
      <c r="BK353" s="136">
        <f t="shared" si="69"/>
        <v>0</v>
      </c>
      <c r="BL353" s="17" t="s">
        <v>128</v>
      </c>
      <c r="BM353" s="135" t="s">
        <v>566</v>
      </c>
    </row>
    <row r="354" spans="2:65" s="1" customFormat="1" ht="33" customHeight="1">
      <c r="B354" s="124"/>
      <c r="C354" s="125" t="s">
        <v>567</v>
      </c>
      <c r="D354" s="125" t="s">
        <v>124</v>
      </c>
      <c r="E354" s="126" t="s">
        <v>568</v>
      </c>
      <c r="F354" s="127" t="s">
        <v>569</v>
      </c>
      <c r="G354" s="128" t="s">
        <v>127</v>
      </c>
      <c r="H354" s="129">
        <v>0</v>
      </c>
      <c r="I354" s="130">
        <v>342</v>
      </c>
      <c r="J354" s="130">
        <f t="shared" si="60"/>
        <v>0</v>
      </c>
      <c r="K354" s="127" t="s">
        <v>1</v>
      </c>
      <c r="L354" s="29"/>
      <c r="M354" s="131" t="s">
        <v>1</v>
      </c>
      <c r="N354" s="132" t="s">
        <v>35</v>
      </c>
      <c r="O354" s="133">
        <v>0</v>
      </c>
      <c r="P354" s="133">
        <f t="shared" si="61"/>
        <v>0</v>
      </c>
      <c r="Q354" s="133">
        <v>0</v>
      </c>
      <c r="R354" s="133">
        <f t="shared" si="62"/>
        <v>0</v>
      </c>
      <c r="S354" s="133">
        <v>0</v>
      </c>
      <c r="T354" s="134">
        <f t="shared" si="63"/>
        <v>0</v>
      </c>
      <c r="AR354" s="135" t="s">
        <v>128</v>
      </c>
      <c r="AT354" s="135" t="s">
        <v>124</v>
      </c>
      <c r="AU354" s="135" t="s">
        <v>78</v>
      </c>
      <c r="AY354" s="17" t="s">
        <v>122</v>
      </c>
      <c r="BE354" s="136">
        <f t="shared" si="64"/>
        <v>0</v>
      </c>
      <c r="BF354" s="136">
        <f t="shared" si="65"/>
        <v>0</v>
      </c>
      <c r="BG354" s="136">
        <f t="shared" si="66"/>
        <v>0</v>
      </c>
      <c r="BH354" s="136">
        <f t="shared" si="67"/>
        <v>0</v>
      </c>
      <c r="BI354" s="136">
        <f t="shared" si="68"/>
        <v>0</v>
      </c>
      <c r="BJ354" s="17" t="s">
        <v>77</v>
      </c>
      <c r="BK354" s="136">
        <f t="shared" si="69"/>
        <v>0</v>
      </c>
      <c r="BL354" s="17" t="s">
        <v>128</v>
      </c>
      <c r="BM354" s="135" t="s">
        <v>570</v>
      </c>
    </row>
    <row r="355" spans="2:65" s="1" customFormat="1" ht="24.15" customHeight="1">
      <c r="B355" s="124"/>
      <c r="C355" s="125" t="s">
        <v>571</v>
      </c>
      <c r="D355" s="125" t="s">
        <v>124</v>
      </c>
      <c r="E355" s="126" t="s">
        <v>572</v>
      </c>
      <c r="F355" s="127" t="s">
        <v>573</v>
      </c>
      <c r="G355" s="128" t="s">
        <v>127</v>
      </c>
      <c r="H355" s="129">
        <v>0</v>
      </c>
      <c r="I355" s="130">
        <v>39.200000000000003</v>
      </c>
      <c r="J355" s="130">
        <f t="shared" si="60"/>
        <v>0</v>
      </c>
      <c r="K355" s="127" t="s">
        <v>1</v>
      </c>
      <c r="L355" s="29"/>
      <c r="M355" s="131" t="s">
        <v>1</v>
      </c>
      <c r="N355" s="132" t="s">
        <v>35</v>
      </c>
      <c r="O355" s="133">
        <v>0</v>
      </c>
      <c r="P355" s="133">
        <f t="shared" si="61"/>
        <v>0</v>
      </c>
      <c r="Q355" s="133">
        <v>0</v>
      </c>
      <c r="R355" s="133">
        <f t="shared" si="62"/>
        <v>0</v>
      </c>
      <c r="S355" s="133">
        <v>0</v>
      </c>
      <c r="T355" s="134">
        <f t="shared" si="63"/>
        <v>0</v>
      </c>
      <c r="AR355" s="135" t="s">
        <v>128</v>
      </c>
      <c r="AT355" s="135" t="s">
        <v>124</v>
      </c>
      <c r="AU355" s="135" t="s">
        <v>78</v>
      </c>
      <c r="AY355" s="17" t="s">
        <v>122</v>
      </c>
      <c r="BE355" s="136">
        <f t="shared" si="64"/>
        <v>0</v>
      </c>
      <c r="BF355" s="136">
        <f t="shared" si="65"/>
        <v>0</v>
      </c>
      <c r="BG355" s="136">
        <f t="shared" si="66"/>
        <v>0</v>
      </c>
      <c r="BH355" s="136">
        <f t="shared" si="67"/>
        <v>0</v>
      </c>
      <c r="BI355" s="136">
        <f t="shared" si="68"/>
        <v>0</v>
      </c>
      <c r="BJ355" s="17" t="s">
        <v>77</v>
      </c>
      <c r="BK355" s="136">
        <f t="shared" si="69"/>
        <v>0</v>
      </c>
      <c r="BL355" s="17" t="s">
        <v>128</v>
      </c>
      <c r="BM355" s="135" t="s">
        <v>574</v>
      </c>
    </row>
    <row r="356" spans="2:65" s="1" customFormat="1" ht="24.15" customHeight="1">
      <c r="B356" s="124"/>
      <c r="C356" s="125" t="s">
        <v>575</v>
      </c>
      <c r="D356" s="125" t="s">
        <v>124</v>
      </c>
      <c r="E356" s="126" t="s">
        <v>576</v>
      </c>
      <c r="F356" s="127" t="s">
        <v>577</v>
      </c>
      <c r="G356" s="128" t="s">
        <v>127</v>
      </c>
      <c r="H356" s="129">
        <v>0</v>
      </c>
      <c r="I356" s="130">
        <v>23.8</v>
      </c>
      <c r="J356" s="130">
        <f t="shared" si="60"/>
        <v>0</v>
      </c>
      <c r="K356" s="127" t="s">
        <v>1</v>
      </c>
      <c r="L356" s="29"/>
      <c r="M356" s="131" t="s">
        <v>1</v>
      </c>
      <c r="N356" s="132" t="s">
        <v>35</v>
      </c>
      <c r="O356" s="133">
        <v>0</v>
      </c>
      <c r="P356" s="133">
        <f t="shared" si="61"/>
        <v>0</v>
      </c>
      <c r="Q356" s="133">
        <v>0</v>
      </c>
      <c r="R356" s="133">
        <f t="shared" si="62"/>
        <v>0</v>
      </c>
      <c r="S356" s="133">
        <v>0</v>
      </c>
      <c r="T356" s="134">
        <f t="shared" si="63"/>
        <v>0</v>
      </c>
      <c r="AR356" s="135" t="s">
        <v>128</v>
      </c>
      <c r="AT356" s="135" t="s">
        <v>124</v>
      </c>
      <c r="AU356" s="135" t="s">
        <v>78</v>
      </c>
      <c r="AY356" s="17" t="s">
        <v>122</v>
      </c>
      <c r="BE356" s="136">
        <f t="shared" si="64"/>
        <v>0</v>
      </c>
      <c r="BF356" s="136">
        <f t="shared" si="65"/>
        <v>0</v>
      </c>
      <c r="BG356" s="136">
        <f t="shared" si="66"/>
        <v>0</v>
      </c>
      <c r="BH356" s="136">
        <f t="shared" si="67"/>
        <v>0</v>
      </c>
      <c r="BI356" s="136">
        <f t="shared" si="68"/>
        <v>0</v>
      </c>
      <c r="BJ356" s="17" t="s">
        <v>77</v>
      </c>
      <c r="BK356" s="136">
        <f t="shared" si="69"/>
        <v>0</v>
      </c>
      <c r="BL356" s="17" t="s">
        <v>128</v>
      </c>
      <c r="BM356" s="135" t="s">
        <v>578</v>
      </c>
    </row>
    <row r="357" spans="2:65" s="1" customFormat="1" ht="24.15" customHeight="1">
      <c r="B357" s="124"/>
      <c r="C357" s="125" t="s">
        <v>579</v>
      </c>
      <c r="D357" s="125" t="s">
        <v>124</v>
      </c>
      <c r="E357" s="126" t="s">
        <v>580</v>
      </c>
      <c r="F357" s="127" t="s">
        <v>581</v>
      </c>
      <c r="G357" s="128" t="s">
        <v>127</v>
      </c>
      <c r="H357" s="129">
        <v>0</v>
      </c>
      <c r="I357" s="130">
        <v>377.6</v>
      </c>
      <c r="J357" s="130">
        <f t="shared" si="60"/>
        <v>0</v>
      </c>
      <c r="K357" s="127" t="s">
        <v>1</v>
      </c>
      <c r="L357" s="29"/>
      <c r="M357" s="131" t="s">
        <v>1</v>
      </c>
      <c r="N357" s="132" t="s">
        <v>35</v>
      </c>
      <c r="O357" s="133">
        <v>0</v>
      </c>
      <c r="P357" s="133">
        <f t="shared" si="61"/>
        <v>0</v>
      </c>
      <c r="Q357" s="133">
        <v>0</v>
      </c>
      <c r="R357" s="133">
        <f t="shared" si="62"/>
        <v>0</v>
      </c>
      <c r="S357" s="133">
        <v>0</v>
      </c>
      <c r="T357" s="134">
        <f t="shared" si="63"/>
        <v>0</v>
      </c>
      <c r="AR357" s="135" t="s">
        <v>128</v>
      </c>
      <c r="AT357" s="135" t="s">
        <v>124</v>
      </c>
      <c r="AU357" s="135" t="s">
        <v>78</v>
      </c>
      <c r="AY357" s="17" t="s">
        <v>122</v>
      </c>
      <c r="BE357" s="136">
        <f t="shared" si="64"/>
        <v>0</v>
      </c>
      <c r="BF357" s="136">
        <f t="shared" si="65"/>
        <v>0</v>
      </c>
      <c r="BG357" s="136">
        <f t="shared" si="66"/>
        <v>0</v>
      </c>
      <c r="BH357" s="136">
        <f t="shared" si="67"/>
        <v>0</v>
      </c>
      <c r="BI357" s="136">
        <f t="shared" si="68"/>
        <v>0</v>
      </c>
      <c r="BJ357" s="17" t="s">
        <v>77</v>
      </c>
      <c r="BK357" s="136">
        <f t="shared" si="69"/>
        <v>0</v>
      </c>
      <c r="BL357" s="17" t="s">
        <v>128</v>
      </c>
      <c r="BM357" s="135" t="s">
        <v>582</v>
      </c>
    </row>
    <row r="358" spans="2:65" s="1" customFormat="1" ht="24.15" customHeight="1">
      <c r="B358" s="124"/>
      <c r="C358" s="125" t="s">
        <v>583</v>
      </c>
      <c r="D358" s="125" t="s">
        <v>124</v>
      </c>
      <c r="E358" s="126" t="s">
        <v>584</v>
      </c>
      <c r="F358" s="127" t="s">
        <v>585</v>
      </c>
      <c r="G358" s="128" t="s">
        <v>127</v>
      </c>
      <c r="H358" s="129">
        <v>0</v>
      </c>
      <c r="I358" s="130">
        <v>493</v>
      </c>
      <c r="J358" s="130">
        <f t="shared" si="60"/>
        <v>0</v>
      </c>
      <c r="K358" s="127" t="s">
        <v>1</v>
      </c>
      <c r="L358" s="29"/>
      <c r="M358" s="131" t="s">
        <v>1</v>
      </c>
      <c r="N358" s="132" t="s">
        <v>35</v>
      </c>
      <c r="O358" s="133">
        <v>0</v>
      </c>
      <c r="P358" s="133">
        <f t="shared" si="61"/>
        <v>0</v>
      </c>
      <c r="Q358" s="133">
        <v>0</v>
      </c>
      <c r="R358" s="133">
        <f t="shared" si="62"/>
        <v>0</v>
      </c>
      <c r="S358" s="133">
        <v>0</v>
      </c>
      <c r="T358" s="134">
        <f t="shared" si="63"/>
        <v>0</v>
      </c>
      <c r="AR358" s="135" t="s">
        <v>128</v>
      </c>
      <c r="AT358" s="135" t="s">
        <v>124</v>
      </c>
      <c r="AU358" s="135" t="s">
        <v>78</v>
      </c>
      <c r="AY358" s="17" t="s">
        <v>122</v>
      </c>
      <c r="BE358" s="136">
        <f t="shared" si="64"/>
        <v>0</v>
      </c>
      <c r="BF358" s="136">
        <f t="shared" si="65"/>
        <v>0</v>
      </c>
      <c r="BG358" s="136">
        <f t="shared" si="66"/>
        <v>0</v>
      </c>
      <c r="BH358" s="136">
        <f t="shared" si="67"/>
        <v>0</v>
      </c>
      <c r="BI358" s="136">
        <f t="shared" si="68"/>
        <v>0</v>
      </c>
      <c r="BJ358" s="17" t="s">
        <v>77</v>
      </c>
      <c r="BK358" s="136">
        <f t="shared" si="69"/>
        <v>0</v>
      </c>
      <c r="BL358" s="17" t="s">
        <v>128</v>
      </c>
      <c r="BM358" s="135" t="s">
        <v>586</v>
      </c>
    </row>
    <row r="359" spans="2:65" s="11" customFormat="1" ht="22.8" customHeight="1">
      <c r="B359" s="113"/>
      <c r="D359" s="114" t="s">
        <v>69</v>
      </c>
      <c r="E359" s="122" t="s">
        <v>155</v>
      </c>
      <c r="F359" s="122" t="s">
        <v>587</v>
      </c>
      <c r="J359" s="123">
        <f>BK359</f>
        <v>0</v>
      </c>
      <c r="L359" s="113"/>
      <c r="M359" s="117"/>
      <c r="P359" s="118">
        <f>SUM(P360:P412)</f>
        <v>0</v>
      </c>
      <c r="R359" s="118">
        <f>SUM(R360:R412)</f>
        <v>0</v>
      </c>
      <c r="T359" s="119">
        <f>SUM(T360:T412)</f>
        <v>0</v>
      </c>
      <c r="AR359" s="114" t="s">
        <v>77</v>
      </c>
      <c r="AT359" s="120" t="s">
        <v>69</v>
      </c>
      <c r="AU359" s="120" t="s">
        <v>77</v>
      </c>
      <c r="AY359" s="114" t="s">
        <v>122</v>
      </c>
      <c r="BK359" s="121">
        <f>SUM(BK360:BK412)</f>
        <v>0</v>
      </c>
    </row>
    <row r="360" spans="2:65" s="1" customFormat="1" ht="24.15" customHeight="1">
      <c r="B360" s="124"/>
      <c r="C360" s="125" t="s">
        <v>588</v>
      </c>
      <c r="D360" s="125" t="s">
        <v>124</v>
      </c>
      <c r="E360" s="126" t="s">
        <v>589</v>
      </c>
      <c r="F360" s="127" t="s">
        <v>590</v>
      </c>
      <c r="G360" s="128" t="s">
        <v>229</v>
      </c>
      <c r="H360" s="129">
        <v>0</v>
      </c>
      <c r="I360" s="130">
        <v>2825</v>
      </c>
      <c r="J360" s="130">
        <f t="shared" ref="J360:J391" si="70">ROUND(I360*H360,2)</f>
        <v>0</v>
      </c>
      <c r="K360" s="127" t="s">
        <v>1</v>
      </c>
      <c r="L360" s="29"/>
      <c r="M360" s="131" t="s">
        <v>1</v>
      </c>
      <c r="N360" s="132" t="s">
        <v>35</v>
      </c>
      <c r="O360" s="133">
        <v>0</v>
      </c>
      <c r="P360" s="133">
        <f t="shared" ref="P360:P391" si="71">O360*H360</f>
        <v>0</v>
      </c>
      <c r="Q360" s="133">
        <v>0</v>
      </c>
      <c r="R360" s="133">
        <f t="shared" ref="R360:R391" si="72">Q360*H360</f>
        <v>0</v>
      </c>
      <c r="S360" s="133">
        <v>0</v>
      </c>
      <c r="T360" s="134">
        <f t="shared" ref="T360:T391" si="73">S360*H360</f>
        <v>0</v>
      </c>
      <c r="AR360" s="135" t="s">
        <v>128</v>
      </c>
      <c r="AT360" s="135" t="s">
        <v>124</v>
      </c>
      <c r="AU360" s="135" t="s">
        <v>78</v>
      </c>
      <c r="AY360" s="17" t="s">
        <v>122</v>
      </c>
      <c r="BE360" s="136">
        <f t="shared" ref="BE360:BE391" si="74">IF(N360="základní",J360,0)</f>
        <v>0</v>
      </c>
      <c r="BF360" s="136">
        <f t="shared" ref="BF360:BF391" si="75">IF(N360="snížená",J360,0)</f>
        <v>0</v>
      </c>
      <c r="BG360" s="136">
        <f t="shared" ref="BG360:BG391" si="76">IF(N360="zákl. přenesená",J360,0)</f>
        <v>0</v>
      </c>
      <c r="BH360" s="136">
        <f t="shared" ref="BH360:BH391" si="77">IF(N360="sníž. přenesená",J360,0)</f>
        <v>0</v>
      </c>
      <c r="BI360" s="136">
        <f t="shared" ref="BI360:BI391" si="78">IF(N360="nulová",J360,0)</f>
        <v>0</v>
      </c>
      <c r="BJ360" s="17" t="s">
        <v>77</v>
      </c>
      <c r="BK360" s="136">
        <f t="shared" ref="BK360:BK391" si="79">ROUND(I360*H360,2)</f>
        <v>0</v>
      </c>
      <c r="BL360" s="17" t="s">
        <v>128</v>
      </c>
      <c r="BM360" s="135" t="s">
        <v>591</v>
      </c>
    </row>
    <row r="361" spans="2:65" s="1" customFormat="1" ht="24.15" customHeight="1">
      <c r="B361" s="124"/>
      <c r="C361" s="155" t="s">
        <v>592</v>
      </c>
      <c r="D361" s="155" t="s">
        <v>199</v>
      </c>
      <c r="E361" s="156" t="s">
        <v>593</v>
      </c>
      <c r="F361" s="157" t="s">
        <v>594</v>
      </c>
      <c r="G361" s="158" t="s">
        <v>229</v>
      </c>
      <c r="H361" s="159">
        <v>0</v>
      </c>
      <c r="I361" s="160">
        <v>3885</v>
      </c>
      <c r="J361" s="160">
        <f t="shared" si="70"/>
        <v>0</v>
      </c>
      <c r="K361" s="157" t="s">
        <v>1</v>
      </c>
      <c r="L361" s="161"/>
      <c r="M361" s="162" t="s">
        <v>1</v>
      </c>
      <c r="N361" s="163" t="s">
        <v>35</v>
      </c>
      <c r="O361" s="133">
        <v>0</v>
      </c>
      <c r="P361" s="133">
        <f t="shared" si="71"/>
        <v>0</v>
      </c>
      <c r="Q361" s="133">
        <v>0</v>
      </c>
      <c r="R361" s="133">
        <f t="shared" si="72"/>
        <v>0</v>
      </c>
      <c r="S361" s="133">
        <v>0</v>
      </c>
      <c r="T361" s="134">
        <f t="shared" si="73"/>
        <v>0</v>
      </c>
      <c r="AR361" s="135" t="s">
        <v>155</v>
      </c>
      <c r="AT361" s="135" t="s">
        <v>199</v>
      </c>
      <c r="AU361" s="135" t="s">
        <v>78</v>
      </c>
      <c r="AY361" s="17" t="s">
        <v>122</v>
      </c>
      <c r="BE361" s="136">
        <f t="shared" si="74"/>
        <v>0</v>
      </c>
      <c r="BF361" s="136">
        <f t="shared" si="75"/>
        <v>0</v>
      </c>
      <c r="BG361" s="136">
        <f t="shared" si="76"/>
        <v>0</v>
      </c>
      <c r="BH361" s="136">
        <f t="shared" si="77"/>
        <v>0</v>
      </c>
      <c r="BI361" s="136">
        <f t="shared" si="78"/>
        <v>0</v>
      </c>
      <c r="BJ361" s="17" t="s">
        <v>77</v>
      </c>
      <c r="BK361" s="136">
        <f t="shared" si="79"/>
        <v>0</v>
      </c>
      <c r="BL361" s="17" t="s">
        <v>128</v>
      </c>
      <c r="BM361" s="135" t="s">
        <v>595</v>
      </c>
    </row>
    <row r="362" spans="2:65" s="1" customFormat="1" ht="24.15" customHeight="1">
      <c r="B362" s="124"/>
      <c r="C362" s="125" t="s">
        <v>596</v>
      </c>
      <c r="D362" s="125" t="s">
        <v>124</v>
      </c>
      <c r="E362" s="126" t="s">
        <v>597</v>
      </c>
      <c r="F362" s="127" t="s">
        <v>598</v>
      </c>
      <c r="G362" s="128" t="s">
        <v>229</v>
      </c>
      <c r="H362" s="129">
        <v>0</v>
      </c>
      <c r="I362" s="130">
        <v>3725</v>
      </c>
      <c r="J362" s="130">
        <f t="shared" si="70"/>
        <v>0</v>
      </c>
      <c r="K362" s="127" t="s">
        <v>1</v>
      </c>
      <c r="L362" s="29"/>
      <c r="M362" s="131" t="s">
        <v>1</v>
      </c>
      <c r="N362" s="132" t="s">
        <v>35</v>
      </c>
      <c r="O362" s="133">
        <v>0</v>
      </c>
      <c r="P362" s="133">
        <f t="shared" si="71"/>
        <v>0</v>
      </c>
      <c r="Q362" s="133">
        <v>0</v>
      </c>
      <c r="R362" s="133">
        <f t="shared" si="72"/>
        <v>0</v>
      </c>
      <c r="S362" s="133">
        <v>0</v>
      </c>
      <c r="T362" s="134">
        <f t="shared" si="73"/>
        <v>0</v>
      </c>
      <c r="AR362" s="135" t="s">
        <v>128</v>
      </c>
      <c r="AT362" s="135" t="s">
        <v>124</v>
      </c>
      <c r="AU362" s="135" t="s">
        <v>78</v>
      </c>
      <c r="AY362" s="17" t="s">
        <v>122</v>
      </c>
      <c r="BE362" s="136">
        <f t="shared" si="74"/>
        <v>0</v>
      </c>
      <c r="BF362" s="136">
        <f t="shared" si="75"/>
        <v>0</v>
      </c>
      <c r="BG362" s="136">
        <f t="shared" si="76"/>
        <v>0</v>
      </c>
      <c r="BH362" s="136">
        <f t="shared" si="77"/>
        <v>0</v>
      </c>
      <c r="BI362" s="136">
        <f t="shared" si="78"/>
        <v>0</v>
      </c>
      <c r="BJ362" s="17" t="s">
        <v>77</v>
      </c>
      <c r="BK362" s="136">
        <f t="shared" si="79"/>
        <v>0</v>
      </c>
      <c r="BL362" s="17" t="s">
        <v>128</v>
      </c>
      <c r="BM362" s="135" t="s">
        <v>599</v>
      </c>
    </row>
    <row r="363" spans="2:65" s="1" customFormat="1" ht="33" customHeight="1">
      <c r="B363" s="124"/>
      <c r="C363" s="155" t="s">
        <v>600</v>
      </c>
      <c r="D363" s="155" t="s">
        <v>199</v>
      </c>
      <c r="E363" s="156" t="s">
        <v>601</v>
      </c>
      <c r="F363" s="157" t="s">
        <v>602</v>
      </c>
      <c r="G363" s="158" t="s">
        <v>229</v>
      </c>
      <c r="H363" s="159">
        <v>0</v>
      </c>
      <c r="I363" s="160">
        <v>3384</v>
      </c>
      <c r="J363" s="160">
        <f t="shared" si="70"/>
        <v>0</v>
      </c>
      <c r="K363" s="157" t="s">
        <v>1</v>
      </c>
      <c r="L363" s="161"/>
      <c r="M363" s="162" t="s">
        <v>1</v>
      </c>
      <c r="N363" s="163" t="s">
        <v>35</v>
      </c>
      <c r="O363" s="133">
        <v>0</v>
      </c>
      <c r="P363" s="133">
        <f t="shared" si="71"/>
        <v>0</v>
      </c>
      <c r="Q363" s="133">
        <v>0</v>
      </c>
      <c r="R363" s="133">
        <f t="shared" si="72"/>
        <v>0</v>
      </c>
      <c r="S363" s="133">
        <v>0</v>
      </c>
      <c r="T363" s="134">
        <f t="shared" si="73"/>
        <v>0</v>
      </c>
      <c r="AR363" s="135" t="s">
        <v>155</v>
      </c>
      <c r="AT363" s="135" t="s">
        <v>199</v>
      </c>
      <c r="AU363" s="135" t="s">
        <v>78</v>
      </c>
      <c r="AY363" s="17" t="s">
        <v>122</v>
      </c>
      <c r="BE363" s="136">
        <f t="shared" si="74"/>
        <v>0</v>
      </c>
      <c r="BF363" s="136">
        <f t="shared" si="75"/>
        <v>0</v>
      </c>
      <c r="BG363" s="136">
        <f t="shared" si="76"/>
        <v>0</v>
      </c>
      <c r="BH363" s="136">
        <f t="shared" si="77"/>
        <v>0</v>
      </c>
      <c r="BI363" s="136">
        <f t="shared" si="78"/>
        <v>0</v>
      </c>
      <c r="BJ363" s="17" t="s">
        <v>77</v>
      </c>
      <c r="BK363" s="136">
        <f t="shared" si="79"/>
        <v>0</v>
      </c>
      <c r="BL363" s="17" t="s">
        <v>128</v>
      </c>
      <c r="BM363" s="135" t="s">
        <v>603</v>
      </c>
    </row>
    <row r="364" spans="2:65" s="1" customFormat="1" ht="33" customHeight="1">
      <c r="B364" s="124"/>
      <c r="C364" s="125" t="s">
        <v>604</v>
      </c>
      <c r="D364" s="125" t="s">
        <v>124</v>
      </c>
      <c r="E364" s="126" t="s">
        <v>605</v>
      </c>
      <c r="F364" s="127" t="s">
        <v>606</v>
      </c>
      <c r="G364" s="128" t="s">
        <v>149</v>
      </c>
      <c r="H364" s="129">
        <v>0</v>
      </c>
      <c r="I364" s="130">
        <v>489</v>
      </c>
      <c r="J364" s="130">
        <f t="shared" si="70"/>
        <v>0</v>
      </c>
      <c r="K364" s="127" t="s">
        <v>1</v>
      </c>
      <c r="L364" s="29"/>
      <c r="M364" s="131" t="s">
        <v>1</v>
      </c>
      <c r="N364" s="132" t="s">
        <v>35</v>
      </c>
      <c r="O364" s="133">
        <v>0</v>
      </c>
      <c r="P364" s="133">
        <f t="shared" si="71"/>
        <v>0</v>
      </c>
      <c r="Q364" s="133">
        <v>0</v>
      </c>
      <c r="R364" s="133">
        <f t="shared" si="72"/>
        <v>0</v>
      </c>
      <c r="S364" s="133">
        <v>0</v>
      </c>
      <c r="T364" s="134">
        <f t="shared" si="73"/>
        <v>0</v>
      </c>
      <c r="AR364" s="135" t="s">
        <v>128</v>
      </c>
      <c r="AT364" s="135" t="s">
        <v>124</v>
      </c>
      <c r="AU364" s="135" t="s">
        <v>78</v>
      </c>
      <c r="AY364" s="17" t="s">
        <v>122</v>
      </c>
      <c r="BE364" s="136">
        <f t="shared" si="74"/>
        <v>0</v>
      </c>
      <c r="BF364" s="136">
        <f t="shared" si="75"/>
        <v>0</v>
      </c>
      <c r="BG364" s="136">
        <f t="shared" si="76"/>
        <v>0</v>
      </c>
      <c r="BH364" s="136">
        <f t="shared" si="77"/>
        <v>0</v>
      </c>
      <c r="BI364" s="136">
        <f t="shared" si="78"/>
        <v>0</v>
      </c>
      <c r="BJ364" s="17" t="s">
        <v>77</v>
      </c>
      <c r="BK364" s="136">
        <f t="shared" si="79"/>
        <v>0</v>
      </c>
      <c r="BL364" s="17" t="s">
        <v>128</v>
      </c>
      <c r="BM364" s="135" t="s">
        <v>607</v>
      </c>
    </row>
    <row r="365" spans="2:65" s="1" customFormat="1" ht="24.15" customHeight="1">
      <c r="B365" s="124"/>
      <c r="C365" s="155" t="s">
        <v>608</v>
      </c>
      <c r="D365" s="155" t="s">
        <v>199</v>
      </c>
      <c r="E365" s="156" t="s">
        <v>609</v>
      </c>
      <c r="F365" s="157" t="s">
        <v>610</v>
      </c>
      <c r="G365" s="158" t="s">
        <v>149</v>
      </c>
      <c r="H365" s="159">
        <v>0</v>
      </c>
      <c r="I365" s="160">
        <v>306</v>
      </c>
      <c r="J365" s="160">
        <f t="shared" si="70"/>
        <v>0</v>
      </c>
      <c r="K365" s="157" t="s">
        <v>1</v>
      </c>
      <c r="L365" s="161"/>
      <c r="M365" s="162" t="s">
        <v>1</v>
      </c>
      <c r="N365" s="163" t="s">
        <v>35</v>
      </c>
      <c r="O365" s="133">
        <v>0</v>
      </c>
      <c r="P365" s="133">
        <f t="shared" si="71"/>
        <v>0</v>
      </c>
      <c r="Q365" s="133">
        <v>0</v>
      </c>
      <c r="R365" s="133">
        <f t="shared" si="72"/>
        <v>0</v>
      </c>
      <c r="S365" s="133">
        <v>0</v>
      </c>
      <c r="T365" s="134">
        <f t="shared" si="73"/>
        <v>0</v>
      </c>
      <c r="AR365" s="135" t="s">
        <v>155</v>
      </c>
      <c r="AT365" s="135" t="s">
        <v>199</v>
      </c>
      <c r="AU365" s="135" t="s">
        <v>78</v>
      </c>
      <c r="AY365" s="17" t="s">
        <v>122</v>
      </c>
      <c r="BE365" s="136">
        <f t="shared" si="74"/>
        <v>0</v>
      </c>
      <c r="BF365" s="136">
        <f t="shared" si="75"/>
        <v>0</v>
      </c>
      <c r="BG365" s="136">
        <f t="shared" si="76"/>
        <v>0</v>
      </c>
      <c r="BH365" s="136">
        <f t="shared" si="77"/>
        <v>0</v>
      </c>
      <c r="BI365" s="136">
        <f t="shared" si="78"/>
        <v>0</v>
      </c>
      <c r="BJ365" s="17" t="s">
        <v>77</v>
      </c>
      <c r="BK365" s="136">
        <f t="shared" si="79"/>
        <v>0</v>
      </c>
      <c r="BL365" s="17" t="s">
        <v>128</v>
      </c>
      <c r="BM365" s="135" t="s">
        <v>611</v>
      </c>
    </row>
    <row r="366" spans="2:65" s="1" customFormat="1" ht="24.15" customHeight="1">
      <c r="B366" s="124"/>
      <c r="C366" s="125" t="s">
        <v>612</v>
      </c>
      <c r="D366" s="125" t="s">
        <v>124</v>
      </c>
      <c r="E366" s="126" t="s">
        <v>613</v>
      </c>
      <c r="F366" s="127" t="s">
        <v>614</v>
      </c>
      <c r="G366" s="128" t="s">
        <v>149</v>
      </c>
      <c r="H366" s="129">
        <v>0</v>
      </c>
      <c r="I366" s="130">
        <v>651</v>
      </c>
      <c r="J366" s="130">
        <f t="shared" si="70"/>
        <v>0</v>
      </c>
      <c r="K366" s="127" t="s">
        <v>1</v>
      </c>
      <c r="L366" s="29"/>
      <c r="M366" s="131" t="s">
        <v>1</v>
      </c>
      <c r="N366" s="132" t="s">
        <v>35</v>
      </c>
      <c r="O366" s="133">
        <v>0</v>
      </c>
      <c r="P366" s="133">
        <f t="shared" si="71"/>
        <v>0</v>
      </c>
      <c r="Q366" s="133">
        <v>0</v>
      </c>
      <c r="R366" s="133">
        <f t="shared" si="72"/>
        <v>0</v>
      </c>
      <c r="S366" s="133">
        <v>0</v>
      </c>
      <c r="T366" s="134">
        <f t="shared" si="73"/>
        <v>0</v>
      </c>
      <c r="AR366" s="135" t="s">
        <v>128</v>
      </c>
      <c r="AT366" s="135" t="s">
        <v>124</v>
      </c>
      <c r="AU366" s="135" t="s">
        <v>78</v>
      </c>
      <c r="AY366" s="17" t="s">
        <v>122</v>
      </c>
      <c r="BE366" s="136">
        <f t="shared" si="74"/>
        <v>0</v>
      </c>
      <c r="BF366" s="136">
        <f t="shared" si="75"/>
        <v>0</v>
      </c>
      <c r="BG366" s="136">
        <f t="shared" si="76"/>
        <v>0</v>
      </c>
      <c r="BH366" s="136">
        <f t="shared" si="77"/>
        <v>0</v>
      </c>
      <c r="BI366" s="136">
        <f t="shared" si="78"/>
        <v>0</v>
      </c>
      <c r="BJ366" s="17" t="s">
        <v>77</v>
      </c>
      <c r="BK366" s="136">
        <f t="shared" si="79"/>
        <v>0</v>
      </c>
      <c r="BL366" s="17" t="s">
        <v>128</v>
      </c>
      <c r="BM366" s="135" t="s">
        <v>615</v>
      </c>
    </row>
    <row r="367" spans="2:65" s="1" customFormat="1" ht="24.15" customHeight="1">
      <c r="B367" s="124"/>
      <c r="C367" s="155" t="s">
        <v>616</v>
      </c>
      <c r="D367" s="155" t="s">
        <v>199</v>
      </c>
      <c r="E367" s="156" t="s">
        <v>617</v>
      </c>
      <c r="F367" s="157" t="s">
        <v>618</v>
      </c>
      <c r="G367" s="158" t="s">
        <v>149</v>
      </c>
      <c r="H367" s="159">
        <v>0</v>
      </c>
      <c r="I367" s="160">
        <v>1250</v>
      </c>
      <c r="J367" s="160">
        <f t="shared" si="70"/>
        <v>0</v>
      </c>
      <c r="K367" s="157" t="s">
        <v>1</v>
      </c>
      <c r="L367" s="161"/>
      <c r="M367" s="162" t="s">
        <v>1</v>
      </c>
      <c r="N367" s="163" t="s">
        <v>35</v>
      </c>
      <c r="O367" s="133">
        <v>0</v>
      </c>
      <c r="P367" s="133">
        <f t="shared" si="71"/>
        <v>0</v>
      </c>
      <c r="Q367" s="133">
        <v>0</v>
      </c>
      <c r="R367" s="133">
        <f t="shared" si="72"/>
        <v>0</v>
      </c>
      <c r="S367" s="133">
        <v>0</v>
      </c>
      <c r="T367" s="134">
        <f t="shared" si="73"/>
        <v>0</v>
      </c>
      <c r="AR367" s="135" t="s">
        <v>155</v>
      </c>
      <c r="AT367" s="135" t="s">
        <v>199</v>
      </c>
      <c r="AU367" s="135" t="s">
        <v>78</v>
      </c>
      <c r="AY367" s="17" t="s">
        <v>122</v>
      </c>
      <c r="BE367" s="136">
        <f t="shared" si="74"/>
        <v>0</v>
      </c>
      <c r="BF367" s="136">
        <f t="shared" si="75"/>
        <v>0</v>
      </c>
      <c r="BG367" s="136">
        <f t="shared" si="76"/>
        <v>0</v>
      </c>
      <c r="BH367" s="136">
        <f t="shared" si="77"/>
        <v>0</v>
      </c>
      <c r="BI367" s="136">
        <f t="shared" si="78"/>
        <v>0</v>
      </c>
      <c r="BJ367" s="17" t="s">
        <v>77</v>
      </c>
      <c r="BK367" s="136">
        <f t="shared" si="79"/>
        <v>0</v>
      </c>
      <c r="BL367" s="17" t="s">
        <v>128</v>
      </c>
      <c r="BM367" s="135" t="s">
        <v>619</v>
      </c>
    </row>
    <row r="368" spans="2:65" s="1" customFormat="1" ht="24.15" customHeight="1">
      <c r="B368" s="124"/>
      <c r="C368" s="125" t="s">
        <v>620</v>
      </c>
      <c r="D368" s="125" t="s">
        <v>124</v>
      </c>
      <c r="E368" s="126" t="s">
        <v>621</v>
      </c>
      <c r="F368" s="127" t="s">
        <v>622</v>
      </c>
      <c r="G368" s="128" t="s">
        <v>229</v>
      </c>
      <c r="H368" s="129">
        <v>0</v>
      </c>
      <c r="I368" s="130">
        <v>860</v>
      </c>
      <c r="J368" s="130">
        <f t="shared" si="70"/>
        <v>0</v>
      </c>
      <c r="K368" s="127" t="s">
        <v>1</v>
      </c>
      <c r="L368" s="29"/>
      <c r="M368" s="131" t="s">
        <v>1</v>
      </c>
      <c r="N368" s="132" t="s">
        <v>35</v>
      </c>
      <c r="O368" s="133">
        <v>0</v>
      </c>
      <c r="P368" s="133">
        <f t="shared" si="71"/>
        <v>0</v>
      </c>
      <c r="Q368" s="133">
        <v>0</v>
      </c>
      <c r="R368" s="133">
        <f t="shared" si="72"/>
        <v>0</v>
      </c>
      <c r="S368" s="133">
        <v>0</v>
      </c>
      <c r="T368" s="134">
        <f t="shared" si="73"/>
        <v>0</v>
      </c>
      <c r="AR368" s="135" t="s">
        <v>128</v>
      </c>
      <c r="AT368" s="135" t="s">
        <v>124</v>
      </c>
      <c r="AU368" s="135" t="s">
        <v>78</v>
      </c>
      <c r="AY368" s="17" t="s">
        <v>122</v>
      </c>
      <c r="BE368" s="136">
        <f t="shared" si="74"/>
        <v>0</v>
      </c>
      <c r="BF368" s="136">
        <f t="shared" si="75"/>
        <v>0</v>
      </c>
      <c r="BG368" s="136">
        <f t="shared" si="76"/>
        <v>0</v>
      </c>
      <c r="BH368" s="136">
        <f t="shared" si="77"/>
        <v>0</v>
      </c>
      <c r="BI368" s="136">
        <f t="shared" si="78"/>
        <v>0</v>
      </c>
      <c r="BJ368" s="17" t="s">
        <v>77</v>
      </c>
      <c r="BK368" s="136">
        <f t="shared" si="79"/>
        <v>0</v>
      </c>
      <c r="BL368" s="17" t="s">
        <v>128</v>
      </c>
      <c r="BM368" s="135" t="s">
        <v>623</v>
      </c>
    </row>
    <row r="369" spans="2:65" s="1" customFormat="1" ht="16.5" customHeight="1">
      <c r="B369" s="124"/>
      <c r="C369" s="155" t="s">
        <v>624</v>
      </c>
      <c r="D369" s="155" t="s">
        <v>199</v>
      </c>
      <c r="E369" s="156" t="s">
        <v>625</v>
      </c>
      <c r="F369" s="157" t="s">
        <v>626</v>
      </c>
      <c r="G369" s="158" t="s">
        <v>229</v>
      </c>
      <c r="H369" s="159">
        <v>0</v>
      </c>
      <c r="I369" s="160">
        <v>237</v>
      </c>
      <c r="J369" s="160">
        <f t="shared" si="70"/>
        <v>0</v>
      </c>
      <c r="K369" s="157" t="s">
        <v>1</v>
      </c>
      <c r="L369" s="161"/>
      <c r="M369" s="162" t="s">
        <v>1</v>
      </c>
      <c r="N369" s="163" t="s">
        <v>35</v>
      </c>
      <c r="O369" s="133">
        <v>0</v>
      </c>
      <c r="P369" s="133">
        <f t="shared" si="71"/>
        <v>0</v>
      </c>
      <c r="Q369" s="133">
        <v>0</v>
      </c>
      <c r="R369" s="133">
        <f t="shared" si="72"/>
        <v>0</v>
      </c>
      <c r="S369" s="133">
        <v>0</v>
      </c>
      <c r="T369" s="134">
        <f t="shared" si="73"/>
        <v>0</v>
      </c>
      <c r="AR369" s="135" t="s">
        <v>155</v>
      </c>
      <c r="AT369" s="135" t="s">
        <v>199</v>
      </c>
      <c r="AU369" s="135" t="s">
        <v>78</v>
      </c>
      <c r="AY369" s="17" t="s">
        <v>122</v>
      </c>
      <c r="BE369" s="136">
        <f t="shared" si="74"/>
        <v>0</v>
      </c>
      <c r="BF369" s="136">
        <f t="shared" si="75"/>
        <v>0</v>
      </c>
      <c r="BG369" s="136">
        <f t="shared" si="76"/>
        <v>0</v>
      </c>
      <c r="BH369" s="136">
        <f t="shared" si="77"/>
        <v>0</v>
      </c>
      <c r="BI369" s="136">
        <f t="shared" si="78"/>
        <v>0</v>
      </c>
      <c r="BJ369" s="17" t="s">
        <v>77</v>
      </c>
      <c r="BK369" s="136">
        <f t="shared" si="79"/>
        <v>0</v>
      </c>
      <c r="BL369" s="17" t="s">
        <v>128</v>
      </c>
      <c r="BM369" s="135" t="s">
        <v>627</v>
      </c>
    </row>
    <row r="370" spans="2:65" s="1" customFormat="1" ht="16.5" customHeight="1">
      <c r="B370" s="124"/>
      <c r="C370" s="155" t="s">
        <v>628</v>
      </c>
      <c r="D370" s="155" t="s">
        <v>199</v>
      </c>
      <c r="E370" s="156" t="s">
        <v>629</v>
      </c>
      <c r="F370" s="157" t="s">
        <v>630</v>
      </c>
      <c r="G370" s="158" t="s">
        <v>229</v>
      </c>
      <c r="H370" s="159">
        <v>0</v>
      </c>
      <c r="I370" s="160">
        <v>820</v>
      </c>
      <c r="J370" s="160">
        <f t="shared" si="70"/>
        <v>0</v>
      </c>
      <c r="K370" s="157" t="s">
        <v>1</v>
      </c>
      <c r="L370" s="161"/>
      <c r="M370" s="162" t="s">
        <v>1</v>
      </c>
      <c r="N370" s="163" t="s">
        <v>35</v>
      </c>
      <c r="O370" s="133">
        <v>0</v>
      </c>
      <c r="P370" s="133">
        <f t="shared" si="71"/>
        <v>0</v>
      </c>
      <c r="Q370" s="133">
        <v>0</v>
      </c>
      <c r="R370" s="133">
        <f t="shared" si="72"/>
        <v>0</v>
      </c>
      <c r="S370" s="133">
        <v>0</v>
      </c>
      <c r="T370" s="134">
        <f t="shared" si="73"/>
        <v>0</v>
      </c>
      <c r="AR370" s="135" t="s">
        <v>155</v>
      </c>
      <c r="AT370" s="135" t="s">
        <v>199</v>
      </c>
      <c r="AU370" s="135" t="s">
        <v>78</v>
      </c>
      <c r="AY370" s="17" t="s">
        <v>122</v>
      </c>
      <c r="BE370" s="136">
        <f t="shared" si="74"/>
        <v>0</v>
      </c>
      <c r="BF370" s="136">
        <f t="shared" si="75"/>
        <v>0</v>
      </c>
      <c r="BG370" s="136">
        <f t="shared" si="76"/>
        <v>0</v>
      </c>
      <c r="BH370" s="136">
        <f t="shared" si="77"/>
        <v>0</v>
      </c>
      <c r="BI370" s="136">
        <f t="shared" si="78"/>
        <v>0</v>
      </c>
      <c r="BJ370" s="17" t="s">
        <v>77</v>
      </c>
      <c r="BK370" s="136">
        <f t="shared" si="79"/>
        <v>0</v>
      </c>
      <c r="BL370" s="17" t="s">
        <v>128</v>
      </c>
      <c r="BM370" s="135" t="s">
        <v>631</v>
      </c>
    </row>
    <row r="371" spans="2:65" s="1" customFormat="1" ht="24.15" customHeight="1">
      <c r="B371" s="124"/>
      <c r="C371" s="125" t="s">
        <v>632</v>
      </c>
      <c r="D371" s="125" t="s">
        <v>124</v>
      </c>
      <c r="E371" s="126" t="s">
        <v>633</v>
      </c>
      <c r="F371" s="127" t="s">
        <v>634</v>
      </c>
      <c r="G371" s="128" t="s">
        <v>229</v>
      </c>
      <c r="H371" s="129">
        <v>0</v>
      </c>
      <c r="I371" s="130">
        <v>2975</v>
      </c>
      <c r="J371" s="130">
        <f t="shared" si="70"/>
        <v>0</v>
      </c>
      <c r="K371" s="127" t="s">
        <v>1</v>
      </c>
      <c r="L371" s="29"/>
      <c r="M371" s="131" t="s">
        <v>1</v>
      </c>
      <c r="N371" s="132" t="s">
        <v>35</v>
      </c>
      <c r="O371" s="133">
        <v>0</v>
      </c>
      <c r="P371" s="133">
        <f t="shared" si="71"/>
        <v>0</v>
      </c>
      <c r="Q371" s="133">
        <v>0</v>
      </c>
      <c r="R371" s="133">
        <f t="shared" si="72"/>
        <v>0</v>
      </c>
      <c r="S371" s="133">
        <v>0</v>
      </c>
      <c r="T371" s="134">
        <f t="shared" si="73"/>
        <v>0</v>
      </c>
      <c r="AR371" s="135" t="s">
        <v>128</v>
      </c>
      <c r="AT371" s="135" t="s">
        <v>124</v>
      </c>
      <c r="AU371" s="135" t="s">
        <v>78</v>
      </c>
      <c r="AY371" s="17" t="s">
        <v>122</v>
      </c>
      <c r="BE371" s="136">
        <f t="shared" si="74"/>
        <v>0</v>
      </c>
      <c r="BF371" s="136">
        <f t="shared" si="75"/>
        <v>0</v>
      </c>
      <c r="BG371" s="136">
        <f t="shared" si="76"/>
        <v>0</v>
      </c>
      <c r="BH371" s="136">
        <f t="shared" si="77"/>
        <v>0</v>
      </c>
      <c r="BI371" s="136">
        <f t="shared" si="78"/>
        <v>0</v>
      </c>
      <c r="BJ371" s="17" t="s">
        <v>77</v>
      </c>
      <c r="BK371" s="136">
        <f t="shared" si="79"/>
        <v>0</v>
      </c>
      <c r="BL371" s="17" t="s">
        <v>128</v>
      </c>
      <c r="BM371" s="135" t="s">
        <v>635</v>
      </c>
    </row>
    <row r="372" spans="2:65" s="1" customFormat="1" ht="16.5" customHeight="1">
      <c r="B372" s="124"/>
      <c r="C372" s="155" t="s">
        <v>636</v>
      </c>
      <c r="D372" s="155" t="s">
        <v>199</v>
      </c>
      <c r="E372" s="156" t="s">
        <v>637</v>
      </c>
      <c r="F372" s="157" t="s">
        <v>638</v>
      </c>
      <c r="G372" s="158" t="s">
        <v>229</v>
      </c>
      <c r="H372" s="159">
        <v>0</v>
      </c>
      <c r="I372" s="160">
        <v>531</v>
      </c>
      <c r="J372" s="160">
        <f t="shared" si="70"/>
        <v>0</v>
      </c>
      <c r="K372" s="157" t="s">
        <v>1</v>
      </c>
      <c r="L372" s="161"/>
      <c r="M372" s="162" t="s">
        <v>1</v>
      </c>
      <c r="N372" s="163" t="s">
        <v>35</v>
      </c>
      <c r="O372" s="133">
        <v>0</v>
      </c>
      <c r="P372" s="133">
        <f t="shared" si="71"/>
        <v>0</v>
      </c>
      <c r="Q372" s="133">
        <v>0</v>
      </c>
      <c r="R372" s="133">
        <f t="shared" si="72"/>
        <v>0</v>
      </c>
      <c r="S372" s="133">
        <v>0</v>
      </c>
      <c r="T372" s="134">
        <f t="shared" si="73"/>
        <v>0</v>
      </c>
      <c r="AR372" s="135" t="s">
        <v>155</v>
      </c>
      <c r="AT372" s="135" t="s">
        <v>199</v>
      </c>
      <c r="AU372" s="135" t="s">
        <v>78</v>
      </c>
      <c r="AY372" s="17" t="s">
        <v>122</v>
      </c>
      <c r="BE372" s="136">
        <f t="shared" si="74"/>
        <v>0</v>
      </c>
      <c r="BF372" s="136">
        <f t="shared" si="75"/>
        <v>0</v>
      </c>
      <c r="BG372" s="136">
        <f t="shared" si="76"/>
        <v>0</v>
      </c>
      <c r="BH372" s="136">
        <f t="shared" si="77"/>
        <v>0</v>
      </c>
      <c r="BI372" s="136">
        <f t="shared" si="78"/>
        <v>0</v>
      </c>
      <c r="BJ372" s="17" t="s">
        <v>77</v>
      </c>
      <c r="BK372" s="136">
        <f t="shared" si="79"/>
        <v>0</v>
      </c>
      <c r="BL372" s="17" t="s">
        <v>128</v>
      </c>
      <c r="BM372" s="135" t="s">
        <v>639</v>
      </c>
    </row>
    <row r="373" spans="2:65" s="1" customFormat="1" ht="24.15" customHeight="1">
      <c r="B373" s="124"/>
      <c r="C373" s="155" t="s">
        <v>640</v>
      </c>
      <c r="D373" s="155" t="s">
        <v>199</v>
      </c>
      <c r="E373" s="156" t="s">
        <v>641</v>
      </c>
      <c r="F373" s="157" t="s">
        <v>642</v>
      </c>
      <c r="G373" s="158" t="s">
        <v>229</v>
      </c>
      <c r="H373" s="159">
        <v>0</v>
      </c>
      <c r="I373" s="160">
        <v>13500</v>
      </c>
      <c r="J373" s="160">
        <f t="shared" si="70"/>
        <v>0</v>
      </c>
      <c r="K373" s="157" t="s">
        <v>1</v>
      </c>
      <c r="L373" s="161"/>
      <c r="M373" s="162" t="s">
        <v>1</v>
      </c>
      <c r="N373" s="163" t="s">
        <v>35</v>
      </c>
      <c r="O373" s="133">
        <v>0</v>
      </c>
      <c r="P373" s="133">
        <f t="shared" si="71"/>
        <v>0</v>
      </c>
      <c r="Q373" s="133">
        <v>0</v>
      </c>
      <c r="R373" s="133">
        <f t="shared" si="72"/>
        <v>0</v>
      </c>
      <c r="S373" s="133">
        <v>0</v>
      </c>
      <c r="T373" s="134">
        <f t="shared" si="73"/>
        <v>0</v>
      </c>
      <c r="AR373" s="135" t="s">
        <v>155</v>
      </c>
      <c r="AT373" s="135" t="s">
        <v>199</v>
      </c>
      <c r="AU373" s="135" t="s">
        <v>78</v>
      </c>
      <c r="AY373" s="17" t="s">
        <v>122</v>
      </c>
      <c r="BE373" s="136">
        <f t="shared" si="74"/>
        <v>0</v>
      </c>
      <c r="BF373" s="136">
        <f t="shared" si="75"/>
        <v>0</v>
      </c>
      <c r="BG373" s="136">
        <f t="shared" si="76"/>
        <v>0</v>
      </c>
      <c r="BH373" s="136">
        <f t="shared" si="77"/>
        <v>0</v>
      </c>
      <c r="BI373" s="136">
        <f t="shared" si="78"/>
        <v>0</v>
      </c>
      <c r="BJ373" s="17" t="s">
        <v>77</v>
      </c>
      <c r="BK373" s="136">
        <f t="shared" si="79"/>
        <v>0</v>
      </c>
      <c r="BL373" s="17" t="s">
        <v>128</v>
      </c>
      <c r="BM373" s="135" t="s">
        <v>643</v>
      </c>
    </row>
    <row r="374" spans="2:65" s="1" customFormat="1" ht="21.75" customHeight="1">
      <c r="B374" s="124"/>
      <c r="C374" s="125" t="s">
        <v>644</v>
      </c>
      <c r="D374" s="125" t="s">
        <v>124</v>
      </c>
      <c r="E374" s="126" t="s">
        <v>645</v>
      </c>
      <c r="F374" s="127" t="s">
        <v>646</v>
      </c>
      <c r="G374" s="128" t="s">
        <v>229</v>
      </c>
      <c r="H374" s="129">
        <v>0</v>
      </c>
      <c r="I374" s="130">
        <v>3075</v>
      </c>
      <c r="J374" s="130">
        <f t="shared" si="70"/>
        <v>0</v>
      </c>
      <c r="K374" s="127" t="s">
        <v>1</v>
      </c>
      <c r="L374" s="29"/>
      <c r="M374" s="131" t="s">
        <v>1</v>
      </c>
      <c r="N374" s="132" t="s">
        <v>35</v>
      </c>
      <c r="O374" s="133">
        <v>0</v>
      </c>
      <c r="P374" s="133">
        <f t="shared" si="71"/>
        <v>0</v>
      </c>
      <c r="Q374" s="133">
        <v>0</v>
      </c>
      <c r="R374" s="133">
        <f t="shared" si="72"/>
        <v>0</v>
      </c>
      <c r="S374" s="133">
        <v>0</v>
      </c>
      <c r="T374" s="134">
        <f t="shared" si="73"/>
        <v>0</v>
      </c>
      <c r="AR374" s="135" t="s">
        <v>128</v>
      </c>
      <c r="AT374" s="135" t="s">
        <v>124</v>
      </c>
      <c r="AU374" s="135" t="s">
        <v>78</v>
      </c>
      <c r="AY374" s="17" t="s">
        <v>122</v>
      </c>
      <c r="BE374" s="136">
        <f t="shared" si="74"/>
        <v>0</v>
      </c>
      <c r="BF374" s="136">
        <f t="shared" si="75"/>
        <v>0</v>
      </c>
      <c r="BG374" s="136">
        <f t="shared" si="76"/>
        <v>0</v>
      </c>
      <c r="BH374" s="136">
        <f t="shared" si="77"/>
        <v>0</v>
      </c>
      <c r="BI374" s="136">
        <f t="shared" si="78"/>
        <v>0</v>
      </c>
      <c r="BJ374" s="17" t="s">
        <v>77</v>
      </c>
      <c r="BK374" s="136">
        <f t="shared" si="79"/>
        <v>0</v>
      </c>
      <c r="BL374" s="17" t="s">
        <v>128</v>
      </c>
      <c r="BM374" s="135" t="s">
        <v>647</v>
      </c>
    </row>
    <row r="375" spans="2:65" s="1" customFormat="1" ht="24.15" customHeight="1">
      <c r="B375" s="124"/>
      <c r="C375" s="155" t="s">
        <v>648</v>
      </c>
      <c r="D375" s="155" t="s">
        <v>199</v>
      </c>
      <c r="E375" s="156" t="s">
        <v>649</v>
      </c>
      <c r="F375" s="157" t="s">
        <v>650</v>
      </c>
      <c r="G375" s="158" t="s">
        <v>229</v>
      </c>
      <c r="H375" s="159">
        <v>0</v>
      </c>
      <c r="I375" s="160">
        <v>29600</v>
      </c>
      <c r="J375" s="160">
        <f t="shared" si="70"/>
        <v>0</v>
      </c>
      <c r="K375" s="157" t="s">
        <v>1</v>
      </c>
      <c r="L375" s="161"/>
      <c r="M375" s="162" t="s">
        <v>1</v>
      </c>
      <c r="N375" s="163" t="s">
        <v>35</v>
      </c>
      <c r="O375" s="133">
        <v>0</v>
      </c>
      <c r="P375" s="133">
        <f t="shared" si="71"/>
        <v>0</v>
      </c>
      <c r="Q375" s="133">
        <v>0</v>
      </c>
      <c r="R375" s="133">
        <f t="shared" si="72"/>
        <v>0</v>
      </c>
      <c r="S375" s="133">
        <v>0</v>
      </c>
      <c r="T375" s="134">
        <f t="shared" si="73"/>
        <v>0</v>
      </c>
      <c r="AR375" s="135" t="s">
        <v>155</v>
      </c>
      <c r="AT375" s="135" t="s">
        <v>199</v>
      </c>
      <c r="AU375" s="135" t="s">
        <v>78</v>
      </c>
      <c r="AY375" s="17" t="s">
        <v>122</v>
      </c>
      <c r="BE375" s="136">
        <f t="shared" si="74"/>
        <v>0</v>
      </c>
      <c r="BF375" s="136">
        <f t="shared" si="75"/>
        <v>0</v>
      </c>
      <c r="BG375" s="136">
        <f t="shared" si="76"/>
        <v>0</v>
      </c>
      <c r="BH375" s="136">
        <f t="shared" si="77"/>
        <v>0</v>
      </c>
      <c r="BI375" s="136">
        <f t="shared" si="78"/>
        <v>0</v>
      </c>
      <c r="BJ375" s="17" t="s">
        <v>77</v>
      </c>
      <c r="BK375" s="136">
        <f t="shared" si="79"/>
        <v>0</v>
      </c>
      <c r="BL375" s="17" t="s">
        <v>128</v>
      </c>
      <c r="BM375" s="135" t="s">
        <v>651</v>
      </c>
    </row>
    <row r="376" spans="2:65" s="1" customFormat="1" ht="16.5" customHeight="1">
      <c r="B376" s="124"/>
      <c r="C376" s="155" t="s">
        <v>652</v>
      </c>
      <c r="D376" s="155" t="s">
        <v>199</v>
      </c>
      <c r="E376" s="156" t="s">
        <v>653</v>
      </c>
      <c r="F376" s="157" t="s">
        <v>654</v>
      </c>
      <c r="G376" s="158" t="s">
        <v>229</v>
      </c>
      <c r="H376" s="159">
        <v>0</v>
      </c>
      <c r="I376" s="160">
        <v>350</v>
      </c>
      <c r="J376" s="160">
        <f t="shared" si="70"/>
        <v>0</v>
      </c>
      <c r="K376" s="157" t="s">
        <v>1</v>
      </c>
      <c r="L376" s="161"/>
      <c r="M376" s="162" t="s">
        <v>1</v>
      </c>
      <c r="N376" s="163" t="s">
        <v>35</v>
      </c>
      <c r="O376" s="133">
        <v>0</v>
      </c>
      <c r="P376" s="133">
        <f t="shared" si="71"/>
        <v>0</v>
      </c>
      <c r="Q376" s="133">
        <v>0</v>
      </c>
      <c r="R376" s="133">
        <f t="shared" si="72"/>
        <v>0</v>
      </c>
      <c r="S376" s="133">
        <v>0</v>
      </c>
      <c r="T376" s="134">
        <f t="shared" si="73"/>
        <v>0</v>
      </c>
      <c r="AR376" s="135" t="s">
        <v>155</v>
      </c>
      <c r="AT376" s="135" t="s">
        <v>199</v>
      </c>
      <c r="AU376" s="135" t="s">
        <v>78</v>
      </c>
      <c r="AY376" s="17" t="s">
        <v>122</v>
      </c>
      <c r="BE376" s="136">
        <f t="shared" si="74"/>
        <v>0</v>
      </c>
      <c r="BF376" s="136">
        <f t="shared" si="75"/>
        <v>0</v>
      </c>
      <c r="BG376" s="136">
        <f t="shared" si="76"/>
        <v>0</v>
      </c>
      <c r="BH376" s="136">
        <f t="shared" si="77"/>
        <v>0</v>
      </c>
      <c r="BI376" s="136">
        <f t="shared" si="78"/>
        <v>0</v>
      </c>
      <c r="BJ376" s="17" t="s">
        <v>77</v>
      </c>
      <c r="BK376" s="136">
        <f t="shared" si="79"/>
        <v>0</v>
      </c>
      <c r="BL376" s="17" t="s">
        <v>128</v>
      </c>
      <c r="BM376" s="135" t="s">
        <v>655</v>
      </c>
    </row>
    <row r="377" spans="2:65" s="1" customFormat="1" ht="16.5" customHeight="1">
      <c r="B377" s="124"/>
      <c r="C377" s="125" t="s">
        <v>656</v>
      </c>
      <c r="D377" s="125" t="s">
        <v>124</v>
      </c>
      <c r="E377" s="126" t="s">
        <v>657</v>
      </c>
      <c r="F377" s="127" t="s">
        <v>658</v>
      </c>
      <c r="G377" s="128" t="s">
        <v>229</v>
      </c>
      <c r="H377" s="129">
        <v>0</v>
      </c>
      <c r="I377" s="130">
        <v>7450</v>
      </c>
      <c r="J377" s="130">
        <f t="shared" si="70"/>
        <v>0</v>
      </c>
      <c r="K377" s="127" t="s">
        <v>1</v>
      </c>
      <c r="L377" s="29"/>
      <c r="M377" s="131" t="s">
        <v>1</v>
      </c>
      <c r="N377" s="132" t="s">
        <v>35</v>
      </c>
      <c r="O377" s="133">
        <v>0</v>
      </c>
      <c r="P377" s="133">
        <f t="shared" si="71"/>
        <v>0</v>
      </c>
      <c r="Q377" s="133">
        <v>0</v>
      </c>
      <c r="R377" s="133">
        <f t="shared" si="72"/>
        <v>0</v>
      </c>
      <c r="S377" s="133">
        <v>0</v>
      </c>
      <c r="T377" s="134">
        <f t="shared" si="73"/>
        <v>0</v>
      </c>
      <c r="AR377" s="135" t="s">
        <v>128</v>
      </c>
      <c r="AT377" s="135" t="s">
        <v>124</v>
      </c>
      <c r="AU377" s="135" t="s">
        <v>78</v>
      </c>
      <c r="AY377" s="17" t="s">
        <v>122</v>
      </c>
      <c r="BE377" s="136">
        <f t="shared" si="74"/>
        <v>0</v>
      </c>
      <c r="BF377" s="136">
        <f t="shared" si="75"/>
        <v>0</v>
      </c>
      <c r="BG377" s="136">
        <f t="shared" si="76"/>
        <v>0</v>
      </c>
      <c r="BH377" s="136">
        <f t="shared" si="77"/>
        <v>0</v>
      </c>
      <c r="BI377" s="136">
        <f t="shared" si="78"/>
        <v>0</v>
      </c>
      <c r="BJ377" s="17" t="s">
        <v>77</v>
      </c>
      <c r="BK377" s="136">
        <f t="shared" si="79"/>
        <v>0</v>
      </c>
      <c r="BL377" s="17" t="s">
        <v>128</v>
      </c>
      <c r="BM377" s="135" t="s">
        <v>659</v>
      </c>
    </row>
    <row r="378" spans="2:65" s="1" customFormat="1" ht="16.5" customHeight="1">
      <c r="B378" s="124"/>
      <c r="C378" s="155" t="s">
        <v>660</v>
      </c>
      <c r="D378" s="155" t="s">
        <v>199</v>
      </c>
      <c r="E378" s="156" t="s">
        <v>661</v>
      </c>
      <c r="F378" s="157" t="s">
        <v>662</v>
      </c>
      <c r="G378" s="158" t="s">
        <v>229</v>
      </c>
      <c r="H378" s="159">
        <v>0</v>
      </c>
      <c r="I378" s="160">
        <v>68300</v>
      </c>
      <c r="J378" s="160">
        <f t="shared" si="70"/>
        <v>0</v>
      </c>
      <c r="K378" s="157" t="s">
        <v>1</v>
      </c>
      <c r="L378" s="161"/>
      <c r="M378" s="162" t="s">
        <v>1</v>
      </c>
      <c r="N378" s="163" t="s">
        <v>35</v>
      </c>
      <c r="O378" s="133">
        <v>0</v>
      </c>
      <c r="P378" s="133">
        <f t="shared" si="71"/>
        <v>0</v>
      </c>
      <c r="Q378" s="133">
        <v>0</v>
      </c>
      <c r="R378" s="133">
        <f t="shared" si="72"/>
        <v>0</v>
      </c>
      <c r="S378" s="133">
        <v>0</v>
      </c>
      <c r="T378" s="134">
        <f t="shared" si="73"/>
        <v>0</v>
      </c>
      <c r="AR378" s="135" t="s">
        <v>155</v>
      </c>
      <c r="AT378" s="135" t="s">
        <v>199</v>
      </c>
      <c r="AU378" s="135" t="s">
        <v>78</v>
      </c>
      <c r="AY378" s="17" t="s">
        <v>122</v>
      </c>
      <c r="BE378" s="136">
        <f t="shared" si="74"/>
        <v>0</v>
      </c>
      <c r="BF378" s="136">
        <f t="shared" si="75"/>
        <v>0</v>
      </c>
      <c r="BG378" s="136">
        <f t="shared" si="76"/>
        <v>0</v>
      </c>
      <c r="BH378" s="136">
        <f t="shared" si="77"/>
        <v>0</v>
      </c>
      <c r="BI378" s="136">
        <f t="shared" si="78"/>
        <v>0</v>
      </c>
      <c r="BJ378" s="17" t="s">
        <v>77</v>
      </c>
      <c r="BK378" s="136">
        <f t="shared" si="79"/>
        <v>0</v>
      </c>
      <c r="BL378" s="17" t="s">
        <v>128</v>
      </c>
      <c r="BM378" s="135" t="s">
        <v>663</v>
      </c>
    </row>
    <row r="379" spans="2:65" s="1" customFormat="1" ht="16.5" customHeight="1">
      <c r="B379" s="124"/>
      <c r="C379" s="125" t="s">
        <v>664</v>
      </c>
      <c r="D379" s="125" t="s">
        <v>124</v>
      </c>
      <c r="E379" s="126" t="s">
        <v>665</v>
      </c>
      <c r="F379" s="127" t="s">
        <v>666</v>
      </c>
      <c r="G379" s="128" t="s">
        <v>229</v>
      </c>
      <c r="H379" s="129">
        <v>0</v>
      </c>
      <c r="I379" s="130">
        <v>10450</v>
      </c>
      <c r="J379" s="130">
        <f t="shared" si="70"/>
        <v>0</v>
      </c>
      <c r="K379" s="127" t="s">
        <v>1</v>
      </c>
      <c r="L379" s="29"/>
      <c r="M379" s="131" t="s">
        <v>1</v>
      </c>
      <c r="N379" s="132" t="s">
        <v>35</v>
      </c>
      <c r="O379" s="133">
        <v>0</v>
      </c>
      <c r="P379" s="133">
        <f t="shared" si="71"/>
        <v>0</v>
      </c>
      <c r="Q379" s="133">
        <v>0</v>
      </c>
      <c r="R379" s="133">
        <f t="shared" si="72"/>
        <v>0</v>
      </c>
      <c r="S379" s="133">
        <v>0</v>
      </c>
      <c r="T379" s="134">
        <f t="shared" si="73"/>
        <v>0</v>
      </c>
      <c r="AR379" s="135" t="s">
        <v>128</v>
      </c>
      <c r="AT379" s="135" t="s">
        <v>124</v>
      </c>
      <c r="AU379" s="135" t="s">
        <v>78</v>
      </c>
      <c r="AY379" s="17" t="s">
        <v>122</v>
      </c>
      <c r="BE379" s="136">
        <f t="shared" si="74"/>
        <v>0</v>
      </c>
      <c r="BF379" s="136">
        <f t="shared" si="75"/>
        <v>0</v>
      </c>
      <c r="BG379" s="136">
        <f t="shared" si="76"/>
        <v>0</v>
      </c>
      <c r="BH379" s="136">
        <f t="shared" si="77"/>
        <v>0</v>
      </c>
      <c r="BI379" s="136">
        <f t="shared" si="78"/>
        <v>0</v>
      </c>
      <c r="BJ379" s="17" t="s">
        <v>77</v>
      </c>
      <c r="BK379" s="136">
        <f t="shared" si="79"/>
        <v>0</v>
      </c>
      <c r="BL379" s="17" t="s">
        <v>128</v>
      </c>
      <c r="BM379" s="135" t="s">
        <v>667</v>
      </c>
    </row>
    <row r="380" spans="2:65" s="1" customFormat="1" ht="16.5" customHeight="1">
      <c r="B380" s="124"/>
      <c r="C380" s="155" t="s">
        <v>668</v>
      </c>
      <c r="D380" s="155" t="s">
        <v>199</v>
      </c>
      <c r="E380" s="156" t="s">
        <v>669</v>
      </c>
      <c r="F380" s="157" t="s">
        <v>670</v>
      </c>
      <c r="G380" s="158" t="s">
        <v>229</v>
      </c>
      <c r="H380" s="159">
        <v>0</v>
      </c>
      <c r="I380" s="160">
        <v>25000</v>
      </c>
      <c r="J380" s="160">
        <f t="shared" si="70"/>
        <v>0</v>
      </c>
      <c r="K380" s="157" t="s">
        <v>1</v>
      </c>
      <c r="L380" s="161"/>
      <c r="M380" s="162" t="s">
        <v>1</v>
      </c>
      <c r="N380" s="163" t="s">
        <v>35</v>
      </c>
      <c r="O380" s="133">
        <v>0</v>
      </c>
      <c r="P380" s="133">
        <f t="shared" si="71"/>
        <v>0</v>
      </c>
      <c r="Q380" s="133">
        <v>0</v>
      </c>
      <c r="R380" s="133">
        <f t="shared" si="72"/>
        <v>0</v>
      </c>
      <c r="S380" s="133">
        <v>0</v>
      </c>
      <c r="T380" s="134">
        <f t="shared" si="73"/>
        <v>0</v>
      </c>
      <c r="AR380" s="135" t="s">
        <v>155</v>
      </c>
      <c r="AT380" s="135" t="s">
        <v>199</v>
      </c>
      <c r="AU380" s="135" t="s">
        <v>78</v>
      </c>
      <c r="AY380" s="17" t="s">
        <v>122</v>
      </c>
      <c r="BE380" s="136">
        <f t="shared" si="74"/>
        <v>0</v>
      </c>
      <c r="BF380" s="136">
        <f t="shared" si="75"/>
        <v>0</v>
      </c>
      <c r="BG380" s="136">
        <f t="shared" si="76"/>
        <v>0</v>
      </c>
      <c r="BH380" s="136">
        <f t="shared" si="77"/>
        <v>0</v>
      </c>
      <c r="BI380" s="136">
        <f t="shared" si="78"/>
        <v>0</v>
      </c>
      <c r="BJ380" s="17" t="s">
        <v>77</v>
      </c>
      <c r="BK380" s="136">
        <f t="shared" si="79"/>
        <v>0</v>
      </c>
      <c r="BL380" s="17" t="s">
        <v>128</v>
      </c>
      <c r="BM380" s="135" t="s">
        <v>671</v>
      </c>
    </row>
    <row r="381" spans="2:65" s="1" customFormat="1" ht="21.75" customHeight="1">
      <c r="B381" s="124"/>
      <c r="C381" s="125" t="s">
        <v>672</v>
      </c>
      <c r="D381" s="125" t="s">
        <v>124</v>
      </c>
      <c r="E381" s="126" t="s">
        <v>673</v>
      </c>
      <c r="F381" s="127" t="s">
        <v>674</v>
      </c>
      <c r="G381" s="128" t="s">
        <v>149</v>
      </c>
      <c r="H381" s="129">
        <v>0</v>
      </c>
      <c r="I381" s="130">
        <v>46.4</v>
      </c>
      <c r="J381" s="130">
        <f t="shared" si="70"/>
        <v>0</v>
      </c>
      <c r="K381" s="127" t="s">
        <v>1</v>
      </c>
      <c r="L381" s="29"/>
      <c r="M381" s="131" t="s">
        <v>1</v>
      </c>
      <c r="N381" s="132" t="s">
        <v>35</v>
      </c>
      <c r="O381" s="133">
        <v>0</v>
      </c>
      <c r="P381" s="133">
        <f t="shared" si="71"/>
        <v>0</v>
      </c>
      <c r="Q381" s="133">
        <v>0</v>
      </c>
      <c r="R381" s="133">
        <f t="shared" si="72"/>
        <v>0</v>
      </c>
      <c r="S381" s="133">
        <v>0</v>
      </c>
      <c r="T381" s="134">
        <f t="shared" si="73"/>
        <v>0</v>
      </c>
      <c r="AR381" s="135" t="s">
        <v>128</v>
      </c>
      <c r="AT381" s="135" t="s">
        <v>124</v>
      </c>
      <c r="AU381" s="135" t="s">
        <v>78</v>
      </c>
      <c r="AY381" s="17" t="s">
        <v>122</v>
      </c>
      <c r="BE381" s="136">
        <f t="shared" si="74"/>
        <v>0</v>
      </c>
      <c r="BF381" s="136">
        <f t="shared" si="75"/>
        <v>0</v>
      </c>
      <c r="BG381" s="136">
        <f t="shared" si="76"/>
        <v>0</v>
      </c>
      <c r="BH381" s="136">
        <f t="shared" si="77"/>
        <v>0</v>
      </c>
      <c r="BI381" s="136">
        <f t="shared" si="78"/>
        <v>0</v>
      </c>
      <c r="BJ381" s="17" t="s">
        <v>77</v>
      </c>
      <c r="BK381" s="136">
        <f t="shared" si="79"/>
        <v>0</v>
      </c>
      <c r="BL381" s="17" t="s">
        <v>128</v>
      </c>
      <c r="BM381" s="135" t="s">
        <v>675</v>
      </c>
    </row>
    <row r="382" spans="2:65" s="1" customFormat="1" ht="24.15" customHeight="1">
      <c r="B382" s="124"/>
      <c r="C382" s="125" t="s">
        <v>676</v>
      </c>
      <c r="D382" s="125" t="s">
        <v>124</v>
      </c>
      <c r="E382" s="126" t="s">
        <v>677</v>
      </c>
      <c r="F382" s="127" t="s">
        <v>678</v>
      </c>
      <c r="G382" s="128" t="s">
        <v>679</v>
      </c>
      <c r="H382" s="129">
        <v>0</v>
      </c>
      <c r="I382" s="130">
        <v>4720</v>
      </c>
      <c r="J382" s="130">
        <f t="shared" si="70"/>
        <v>0</v>
      </c>
      <c r="K382" s="127" t="s">
        <v>1</v>
      </c>
      <c r="L382" s="29"/>
      <c r="M382" s="131" t="s">
        <v>1</v>
      </c>
      <c r="N382" s="132" t="s">
        <v>35</v>
      </c>
      <c r="O382" s="133">
        <v>0</v>
      </c>
      <c r="P382" s="133">
        <f t="shared" si="71"/>
        <v>0</v>
      </c>
      <c r="Q382" s="133">
        <v>0</v>
      </c>
      <c r="R382" s="133">
        <f t="shared" si="72"/>
        <v>0</v>
      </c>
      <c r="S382" s="133">
        <v>0</v>
      </c>
      <c r="T382" s="134">
        <f t="shared" si="73"/>
        <v>0</v>
      </c>
      <c r="AR382" s="135" t="s">
        <v>128</v>
      </c>
      <c r="AT382" s="135" t="s">
        <v>124</v>
      </c>
      <c r="AU382" s="135" t="s">
        <v>78</v>
      </c>
      <c r="AY382" s="17" t="s">
        <v>122</v>
      </c>
      <c r="BE382" s="136">
        <f t="shared" si="74"/>
        <v>0</v>
      </c>
      <c r="BF382" s="136">
        <f t="shared" si="75"/>
        <v>0</v>
      </c>
      <c r="BG382" s="136">
        <f t="shared" si="76"/>
        <v>0</v>
      </c>
      <c r="BH382" s="136">
        <f t="shared" si="77"/>
        <v>0</v>
      </c>
      <c r="BI382" s="136">
        <f t="shared" si="78"/>
        <v>0</v>
      </c>
      <c r="BJ382" s="17" t="s">
        <v>77</v>
      </c>
      <c r="BK382" s="136">
        <f t="shared" si="79"/>
        <v>0</v>
      </c>
      <c r="BL382" s="17" t="s">
        <v>128</v>
      </c>
      <c r="BM382" s="135" t="s">
        <v>680</v>
      </c>
    </row>
    <row r="383" spans="2:65" s="1" customFormat="1" ht="24.15" customHeight="1">
      <c r="B383" s="124"/>
      <c r="C383" s="125" t="s">
        <v>681</v>
      </c>
      <c r="D383" s="125" t="s">
        <v>124</v>
      </c>
      <c r="E383" s="126" t="s">
        <v>682</v>
      </c>
      <c r="F383" s="127" t="s">
        <v>683</v>
      </c>
      <c r="G383" s="128" t="s">
        <v>229</v>
      </c>
      <c r="H383" s="129">
        <v>0</v>
      </c>
      <c r="I383" s="130">
        <v>2480</v>
      </c>
      <c r="J383" s="130">
        <f t="shared" si="70"/>
        <v>0</v>
      </c>
      <c r="K383" s="127" t="s">
        <v>1</v>
      </c>
      <c r="L383" s="29"/>
      <c r="M383" s="131" t="s">
        <v>1</v>
      </c>
      <c r="N383" s="132" t="s">
        <v>35</v>
      </c>
      <c r="O383" s="133">
        <v>0</v>
      </c>
      <c r="P383" s="133">
        <f t="shared" si="71"/>
        <v>0</v>
      </c>
      <c r="Q383" s="133">
        <v>0</v>
      </c>
      <c r="R383" s="133">
        <f t="shared" si="72"/>
        <v>0</v>
      </c>
      <c r="S383" s="133">
        <v>0</v>
      </c>
      <c r="T383" s="134">
        <f t="shared" si="73"/>
        <v>0</v>
      </c>
      <c r="AR383" s="135" t="s">
        <v>128</v>
      </c>
      <c r="AT383" s="135" t="s">
        <v>124</v>
      </c>
      <c r="AU383" s="135" t="s">
        <v>78</v>
      </c>
      <c r="AY383" s="17" t="s">
        <v>122</v>
      </c>
      <c r="BE383" s="136">
        <f t="shared" si="74"/>
        <v>0</v>
      </c>
      <c r="BF383" s="136">
        <f t="shared" si="75"/>
        <v>0</v>
      </c>
      <c r="BG383" s="136">
        <f t="shared" si="76"/>
        <v>0</v>
      </c>
      <c r="BH383" s="136">
        <f t="shared" si="77"/>
        <v>0</v>
      </c>
      <c r="BI383" s="136">
        <f t="shared" si="78"/>
        <v>0</v>
      </c>
      <c r="BJ383" s="17" t="s">
        <v>77</v>
      </c>
      <c r="BK383" s="136">
        <f t="shared" si="79"/>
        <v>0</v>
      </c>
      <c r="BL383" s="17" t="s">
        <v>128</v>
      </c>
      <c r="BM383" s="135" t="s">
        <v>684</v>
      </c>
    </row>
    <row r="384" spans="2:65" s="1" customFormat="1" ht="21.75" customHeight="1">
      <c r="B384" s="124"/>
      <c r="C384" s="155" t="s">
        <v>685</v>
      </c>
      <c r="D384" s="155" t="s">
        <v>199</v>
      </c>
      <c r="E384" s="156" t="s">
        <v>686</v>
      </c>
      <c r="F384" s="157" t="s">
        <v>687</v>
      </c>
      <c r="G384" s="158" t="s">
        <v>229</v>
      </c>
      <c r="H384" s="159">
        <v>0</v>
      </c>
      <c r="I384" s="160">
        <v>1928</v>
      </c>
      <c r="J384" s="160">
        <f t="shared" si="70"/>
        <v>0</v>
      </c>
      <c r="K384" s="157" t="s">
        <v>1</v>
      </c>
      <c r="L384" s="161"/>
      <c r="M384" s="162" t="s">
        <v>1</v>
      </c>
      <c r="N384" s="163" t="s">
        <v>35</v>
      </c>
      <c r="O384" s="133">
        <v>0</v>
      </c>
      <c r="P384" s="133">
        <f t="shared" si="71"/>
        <v>0</v>
      </c>
      <c r="Q384" s="133">
        <v>0</v>
      </c>
      <c r="R384" s="133">
        <f t="shared" si="72"/>
        <v>0</v>
      </c>
      <c r="S384" s="133">
        <v>0</v>
      </c>
      <c r="T384" s="134">
        <f t="shared" si="73"/>
        <v>0</v>
      </c>
      <c r="AR384" s="135" t="s">
        <v>155</v>
      </c>
      <c r="AT384" s="135" t="s">
        <v>199</v>
      </c>
      <c r="AU384" s="135" t="s">
        <v>78</v>
      </c>
      <c r="AY384" s="17" t="s">
        <v>122</v>
      </c>
      <c r="BE384" s="136">
        <f t="shared" si="74"/>
        <v>0</v>
      </c>
      <c r="BF384" s="136">
        <f t="shared" si="75"/>
        <v>0</v>
      </c>
      <c r="BG384" s="136">
        <f t="shared" si="76"/>
        <v>0</v>
      </c>
      <c r="BH384" s="136">
        <f t="shared" si="77"/>
        <v>0</v>
      </c>
      <c r="BI384" s="136">
        <f t="shared" si="78"/>
        <v>0</v>
      </c>
      <c r="BJ384" s="17" t="s">
        <v>77</v>
      </c>
      <c r="BK384" s="136">
        <f t="shared" si="79"/>
        <v>0</v>
      </c>
      <c r="BL384" s="17" t="s">
        <v>128</v>
      </c>
      <c r="BM384" s="135" t="s">
        <v>688</v>
      </c>
    </row>
    <row r="385" spans="2:65" s="1" customFormat="1" ht="21.75" customHeight="1">
      <c r="B385" s="124"/>
      <c r="C385" s="155" t="s">
        <v>689</v>
      </c>
      <c r="D385" s="155" t="s">
        <v>199</v>
      </c>
      <c r="E385" s="156" t="s">
        <v>690</v>
      </c>
      <c r="F385" s="157" t="s">
        <v>691</v>
      </c>
      <c r="G385" s="158" t="s">
        <v>229</v>
      </c>
      <c r="H385" s="159">
        <v>0</v>
      </c>
      <c r="I385" s="160">
        <v>3296</v>
      </c>
      <c r="J385" s="160">
        <f t="shared" si="70"/>
        <v>0</v>
      </c>
      <c r="K385" s="157" t="s">
        <v>1</v>
      </c>
      <c r="L385" s="161"/>
      <c r="M385" s="162" t="s">
        <v>1</v>
      </c>
      <c r="N385" s="163" t="s">
        <v>35</v>
      </c>
      <c r="O385" s="133">
        <v>0</v>
      </c>
      <c r="P385" s="133">
        <f t="shared" si="71"/>
        <v>0</v>
      </c>
      <c r="Q385" s="133">
        <v>0</v>
      </c>
      <c r="R385" s="133">
        <f t="shared" si="72"/>
        <v>0</v>
      </c>
      <c r="S385" s="133">
        <v>0</v>
      </c>
      <c r="T385" s="134">
        <f t="shared" si="73"/>
        <v>0</v>
      </c>
      <c r="AR385" s="135" t="s">
        <v>155</v>
      </c>
      <c r="AT385" s="135" t="s">
        <v>199</v>
      </c>
      <c r="AU385" s="135" t="s">
        <v>78</v>
      </c>
      <c r="AY385" s="17" t="s">
        <v>122</v>
      </c>
      <c r="BE385" s="136">
        <f t="shared" si="74"/>
        <v>0</v>
      </c>
      <c r="BF385" s="136">
        <f t="shared" si="75"/>
        <v>0</v>
      </c>
      <c r="BG385" s="136">
        <f t="shared" si="76"/>
        <v>0</v>
      </c>
      <c r="BH385" s="136">
        <f t="shared" si="77"/>
        <v>0</v>
      </c>
      <c r="BI385" s="136">
        <f t="shared" si="78"/>
        <v>0</v>
      </c>
      <c r="BJ385" s="17" t="s">
        <v>77</v>
      </c>
      <c r="BK385" s="136">
        <f t="shared" si="79"/>
        <v>0</v>
      </c>
      <c r="BL385" s="17" t="s">
        <v>128</v>
      </c>
      <c r="BM385" s="135" t="s">
        <v>692</v>
      </c>
    </row>
    <row r="386" spans="2:65" s="1" customFormat="1" ht="21.75" customHeight="1">
      <c r="B386" s="124"/>
      <c r="C386" s="155" t="s">
        <v>693</v>
      </c>
      <c r="D386" s="155" t="s">
        <v>199</v>
      </c>
      <c r="E386" s="156" t="s">
        <v>694</v>
      </c>
      <c r="F386" s="157" t="s">
        <v>695</v>
      </c>
      <c r="G386" s="158" t="s">
        <v>229</v>
      </c>
      <c r="H386" s="159">
        <v>0</v>
      </c>
      <c r="I386" s="160">
        <v>1240</v>
      </c>
      <c r="J386" s="160">
        <f t="shared" si="70"/>
        <v>0</v>
      </c>
      <c r="K386" s="157" t="s">
        <v>1</v>
      </c>
      <c r="L386" s="161"/>
      <c r="M386" s="162" t="s">
        <v>1</v>
      </c>
      <c r="N386" s="163" t="s">
        <v>35</v>
      </c>
      <c r="O386" s="133">
        <v>0</v>
      </c>
      <c r="P386" s="133">
        <f t="shared" si="71"/>
        <v>0</v>
      </c>
      <c r="Q386" s="133">
        <v>0</v>
      </c>
      <c r="R386" s="133">
        <f t="shared" si="72"/>
        <v>0</v>
      </c>
      <c r="S386" s="133">
        <v>0</v>
      </c>
      <c r="T386" s="134">
        <f t="shared" si="73"/>
        <v>0</v>
      </c>
      <c r="AR386" s="135" t="s">
        <v>155</v>
      </c>
      <c r="AT386" s="135" t="s">
        <v>199</v>
      </c>
      <c r="AU386" s="135" t="s">
        <v>78</v>
      </c>
      <c r="AY386" s="17" t="s">
        <v>122</v>
      </c>
      <c r="BE386" s="136">
        <f t="shared" si="74"/>
        <v>0</v>
      </c>
      <c r="BF386" s="136">
        <f t="shared" si="75"/>
        <v>0</v>
      </c>
      <c r="BG386" s="136">
        <f t="shared" si="76"/>
        <v>0</v>
      </c>
      <c r="BH386" s="136">
        <f t="shared" si="77"/>
        <v>0</v>
      </c>
      <c r="BI386" s="136">
        <f t="shared" si="78"/>
        <v>0</v>
      </c>
      <c r="BJ386" s="17" t="s">
        <v>77</v>
      </c>
      <c r="BK386" s="136">
        <f t="shared" si="79"/>
        <v>0</v>
      </c>
      <c r="BL386" s="17" t="s">
        <v>128</v>
      </c>
      <c r="BM386" s="135" t="s">
        <v>696</v>
      </c>
    </row>
    <row r="387" spans="2:65" s="1" customFormat="1" ht="24.15" customHeight="1">
      <c r="B387" s="124"/>
      <c r="C387" s="155" t="s">
        <v>697</v>
      </c>
      <c r="D387" s="155" t="s">
        <v>199</v>
      </c>
      <c r="E387" s="156" t="s">
        <v>698</v>
      </c>
      <c r="F387" s="157" t="s">
        <v>699</v>
      </c>
      <c r="G387" s="158" t="s">
        <v>229</v>
      </c>
      <c r="H387" s="159">
        <v>0</v>
      </c>
      <c r="I387" s="160">
        <v>3447</v>
      </c>
      <c r="J387" s="160">
        <f t="shared" si="70"/>
        <v>0</v>
      </c>
      <c r="K387" s="157" t="s">
        <v>1</v>
      </c>
      <c r="L387" s="161"/>
      <c r="M387" s="162" t="s">
        <v>1</v>
      </c>
      <c r="N387" s="163" t="s">
        <v>35</v>
      </c>
      <c r="O387" s="133">
        <v>0</v>
      </c>
      <c r="P387" s="133">
        <f t="shared" si="71"/>
        <v>0</v>
      </c>
      <c r="Q387" s="133">
        <v>0</v>
      </c>
      <c r="R387" s="133">
        <f t="shared" si="72"/>
        <v>0</v>
      </c>
      <c r="S387" s="133">
        <v>0</v>
      </c>
      <c r="T387" s="134">
        <f t="shared" si="73"/>
        <v>0</v>
      </c>
      <c r="AR387" s="135" t="s">
        <v>155</v>
      </c>
      <c r="AT387" s="135" t="s">
        <v>199</v>
      </c>
      <c r="AU387" s="135" t="s">
        <v>78</v>
      </c>
      <c r="AY387" s="17" t="s">
        <v>122</v>
      </c>
      <c r="BE387" s="136">
        <f t="shared" si="74"/>
        <v>0</v>
      </c>
      <c r="BF387" s="136">
        <f t="shared" si="75"/>
        <v>0</v>
      </c>
      <c r="BG387" s="136">
        <f t="shared" si="76"/>
        <v>0</v>
      </c>
      <c r="BH387" s="136">
        <f t="shared" si="77"/>
        <v>0</v>
      </c>
      <c r="BI387" s="136">
        <f t="shared" si="78"/>
        <v>0</v>
      </c>
      <c r="BJ387" s="17" t="s">
        <v>77</v>
      </c>
      <c r="BK387" s="136">
        <f t="shared" si="79"/>
        <v>0</v>
      </c>
      <c r="BL387" s="17" t="s">
        <v>128</v>
      </c>
      <c r="BM387" s="135" t="s">
        <v>700</v>
      </c>
    </row>
    <row r="388" spans="2:65" s="1" customFormat="1" ht="24.15" customHeight="1">
      <c r="B388" s="124"/>
      <c r="C388" s="155" t="s">
        <v>701</v>
      </c>
      <c r="D388" s="155" t="s">
        <v>199</v>
      </c>
      <c r="E388" s="156" t="s">
        <v>702</v>
      </c>
      <c r="F388" s="157" t="s">
        <v>703</v>
      </c>
      <c r="G388" s="158" t="s">
        <v>229</v>
      </c>
      <c r="H388" s="159">
        <v>0</v>
      </c>
      <c r="I388" s="160">
        <v>4608</v>
      </c>
      <c r="J388" s="160">
        <f t="shared" si="70"/>
        <v>0</v>
      </c>
      <c r="K388" s="157" t="s">
        <v>1</v>
      </c>
      <c r="L388" s="161"/>
      <c r="M388" s="162" t="s">
        <v>1</v>
      </c>
      <c r="N388" s="163" t="s">
        <v>35</v>
      </c>
      <c r="O388" s="133">
        <v>0</v>
      </c>
      <c r="P388" s="133">
        <f t="shared" si="71"/>
        <v>0</v>
      </c>
      <c r="Q388" s="133">
        <v>0</v>
      </c>
      <c r="R388" s="133">
        <f t="shared" si="72"/>
        <v>0</v>
      </c>
      <c r="S388" s="133">
        <v>0</v>
      </c>
      <c r="T388" s="134">
        <f t="shared" si="73"/>
        <v>0</v>
      </c>
      <c r="AR388" s="135" t="s">
        <v>155</v>
      </c>
      <c r="AT388" s="135" t="s">
        <v>199</v>
      </c>
      <c r="AU388" s="135" t="s">
        <v>78</v>
      </c>
      <c r="AY388" s="17" t="s">
        <v>122</v>
      </c>
      <c r="BE388" s="136">
        <f t="shared" si="74"/>
        <v>0</v>
      </c>
      <c r="BF388" s="136">
        <f t="shared" si="75"/>
        <v>0</v>
      </c>
      <c r="BG388" s="136">
        <f t="shared" si="76"/>
        <v>0</v>
      </c>
      <c r="BH388" s="136">
        <f t="shared" si="77"/>
        <v>0</v>
      </c>
      <c r="BI388" s="136">
        <f t="shared" si="78"/>
        <v>0</v>
      </c>
      <c r="BJ388" s="17" t="s">
        <v>77</v>
      </c>
      <c r="BK388" s="136">
        <f t="shared" si="79"/>
        <v>0</v>
      </c>
      <c r="BL388" s="17" t="s">
        <v>128</v>
      </c>
      <c r="BM388" s="135" t="s">
        <v>704</v>
      </c>
    </row>
    <row r="389" spans="2:65" s="1" customFormat="1" ht="24.15" customHeight="1">
      <c r="B389" s="124"/>
      <c r="C389" s="155" t="s">
        <v>705</v>
      </c>
      <c r="D389" s="155" t="s">
        <v>199</v>
      </c>
      <c r="E389" s="156" t="s">
        <v>706</v>
      </c>
      <c r="F389" s="157" t="s">
        <v>707</v>
      </c>
      <c r="G389" s="158" t="s">
        <v>229</v>
      </c>
      <c r="H389" s="159">
        <v>0</v>
      </c>
      <c r="I389" s="160">
        <v>7785</v>
      </c>
      <c r="J389" s="160">
        <f t="shared" si="70"/>
        <v>0</v>
      </c>
      <c r="K389" s="157" t="s">
        <v>1</v>
      </c>
      <c r="L389" s="161"/>
      <c r="M389" s="162" t="s">
        <v>1</v>
      </c>
      <c r="N389" s="163" t="s">
        <v>35</v>
      </c>
      <c r="O389" s="133">
        <v>0</v>
      </c>
      <c r="P389" s="133">
        <f t="shared" si="71"/>
        <v>0</v>
      </c>
      <c r="Q389" s="133">
        <v>0</v>
      </c>
      <c r="R389" s="133">
        <f t="shared" si="72"/>
        <v>0</v>
      </c>
      <c r="S389" s="133">
        <v>0</v>
      </c>
      <c r="T389" s="134">
        <f t="shared" si="73"/>
        <v>0</v>
      </c>
      <c r="AR389" s="135" t="s">
        <v>155</v>
      </c>
      <c r="AT389" s="135" t="s">
        <v>199</v>
      </c>
      <c r="AU389" s="135" t="s">
        <v>78</v>
      </c>
      <c r="AY389" s="17" t="s">
        <v>122</v>
      </c>
      <c r="BE389" s="136">
        <f t="shared" si="74"/>
        <v>0</v>
      </c>
      <c r="BF389" s="136">
        <f t="shared" si="75"/>
        <v>0</v>
      </c>
      <c r="BG389" s="136">
        <f t="shared" si="76"/>
        <v>0</v>
      </c>
      <c r="BH389" s="136">
        <f t="shared" si="77"/>
        <v>0</v>
      </c>
      <c r="BI389" s="136">
        <f t="shared" si="78"/>
        <v>0</v>
      </c>
      <c r="BJ389" s="17" t="s">
        <v>77</v>
      </c>
      <c r="BK389" s="136">
        <f t="shared" si="79"/>
        <v>0</v>
      </c>
      <c r="BL389" s="17" t="s">
        <v>128</v>
      </c>
      <c r="BM389" s="135" t="s">
        <v>708</v>
      </c>
    </row>
    <row r="390" spans="2:65" s="1" customFormat="1" ht="24.15" customHeight="1">
      <c r="B390" s="124"/>
      <c r="C390" s="155" t="s">
        <v>709</v>
      </c>
      <c r="D390" s="155" t="s">
        <v>199</v>
      </c>
      <c r="E390" s="156" t="s">
        <v>710</v>
      </c>
      <c r="F390" s="157" t="s">
        <v>711</v>
      </c>
      <c r="G390" s="158" t="s">
        <v>229</v>
      </c>
      <c r="H390" s="159">
        <v>0</v>
      </c>
      <c r="I390" s="160">
        <v>3060</v>
      </c>
      <c r="J390" s="160">
        <f t="shared" si="70"/>
        <v>0</v>
      </c>
      <c r="K390" s="157" t="s">
        <v>1</v>
      </c>
      <c r="L390" s="161"/>
      <c r="M390" s="162" t="s">
        <v>1</v>
      </c>
      <c r="N390" s="163" t="s">
        <v>35</v>
      </c>
      <c r="O390" s="133">
        <v>0</v>
      </c>
      <c r="P390" s="133">
        <f t="shared" si="71"/>
        <v>0</v>
      </c>
      <c r="Q390" s="133">
        <v>0</v>
      </c>
      <c r="R390" s="133">
        <f t="shared" si="72"/>
        <v>0</v>
      </c>
      <c r="S390" s="133">
        <v>0</v>
      </c>
      <c r="T390" s="134">
        <f t="shared" si="73"/>
        <v>0</v>
      </c>
      <c r="AR390" s="135" t="s">
        <v>155</v>
      </c>
      <c r="AT390" s="135" t="s">
        <v>199</v>
      </c>
      <c r="AU390" s="135" t="s">
        <v>78</v>
      </c>
      <c r="AY390" s="17" t="s">
        <v>122</v>
      </c>
      <c r="BE390" s="136">
        <f t="shared" si="74"/>
        <v>0</v>
      </c>
      <c r="BF390" s="136">
        <f t="shared" si="75"/>
        <v>0</v>
      </c>
      <c r="BG390" s="136">
        <f t="shared" si="76"/>
        <v>0</v>
      </c>
      <c r="BH390" s="136">
        <f t="shared" si="77"/>
        <v>0</v>
      </c>
      <c r="BI390" s="136">
        <f t="shared" si="78"/>
        <v>0</v>
      </c>
      <c r="BJ390" s="17" t="s">
        <v>77</v>
      </c>
      <c r="BK390" s="136">
        <f t="shared" si="79"/>
        <v>0</v>
      </c>
      <c r="BL390" s="17" t="s">
        <v>128</v>
      </c>
      <c r="BM390" s="135" t="s">
        <v>712</v>
      </c>
    </row>
    <row r="391" spans="2:65" s="1" customFormat="1" ht="24.15" customHeight="1">
      <c r="B391" s="124"/>
      <c r="C391" s="155" t="s">
        <v>713</v>
      </c>
      <c r="D391" s="155" t="s">
        <v>199</v>
      </c>
      <c r="E391" s="156" t="s">
        <v>714</v>
      </c>
      <c r="F391" s="157" t="s">
        <v>715</v>
      </c>
      <c r="G391" s="158" t="s">
        <v>229</v>
      </c>
      <c r="H391" s="159">
        <v>0</v>
      </c>
      <c r="I391" s="160">
        <v>1089</v>
      </c>
      <c r="J391" s="160">
        <f t="shared" si="70"/>
        <v>0</v>
      </c>
      <c r="K391" s="157" t="s">
        <v>1</v>
      </c>
      <c r="L391" s="161"/>
      <c r="M391" s="162" t="s">
        <v>1</v>
      </c>
      <c r="N391" s="163" t="s">
        <v>35</v>
      </c>
      <c r="O391" s="133">
        <v>0</v>
      </c>
      <c r="P391" s="133">
        <f t="shared" si="71"/>
        <v>0</v>
      </c>
      <c r="Q391" s="133">
        <v>0</v>
      </c>
      <c r="R391" s="133">
        <f t="shared" si="72"/>
        <v>0</v>
      </c>
      <c r="S391" s="133">
        <v>0</v>
      </c>
      <c r="T391" s="134">
        <f t="shared" si="73"/>
        <v>0</v>
      </c>
      <c r="AR391" s="135" t="s">
        <v>155</v>
      </c>
      <c r="AT391" s="135" t="s">
        <v>199</v>
      </c>
      <c r="AU391" s="135" t="s">
        <v>78</v>
      </c>
      <c r="AY391" s="17" t="s">
        <v>122</v>
      </c>
      <c r="BE391" s="136">
        <f t="shared" si="74"/>
        <v>0</v>
      </c>
      <c r="BF391" s="136">
        <f t="shared" si="75"/>
        <v>0</v>
      </c>
      <c r="BG391" s="136">
        <f t="shared" si="76"/>
        <v>0</v>
      </c>
      <c r="BH391" s="136">
        <f t="shared" si="77"/>
        <v>0</v>
      </c>
      <c r="BI391" s="136">
        <f t="shared" si="78"/>
        <v>0</v>
      </c>
      <c r="BJ391" s="17" t="s">
        <v>77</v>
      </c>
      <c r="BK391" s="136">
        <f t="shared" si="79"/>
        <v>0</v>
      </c>
      <c r="BL391" s="17" t="s">
        <v>128</v>
      </c>
      <c r="BM391" s="135" t="s">
        <v>716</v>
      </c>
    </row>
    <row r="392" spans="2:65" s="1" customFormat="1" ht="24.15" customHeight="1">
      <c r="B392" s="124"/>
      <c r="C392" s="155" t="s">
        <v>717</v>
      </c>
      <c r="D392" s="155" t="s">
        <v>199</v>
      </c>
      <c r="E392" s="156" t="s">
        <v>718</v>
      </c>
      <c r="F392" s="157" t="s">
        <v>719</v>
      </c>
      <c r="G392" s="158" t="s">
        <v>229</v>
      </c>
      <c r="H392" s="159">
        <v>0</v>
      </c>
      <c r="I392" s="160">
        <v>1512</v>
      </c>
      <c r="J392" s="160">
        <f t="shared" ref="J392:J412" si="80">ROUND(I392*H392,2)</f>
        <v>0</v>
      </c>
      <c r="K392" s="157" t="s">
        <v>1</v>
      </c>
      <c r="L392" s="161"/>
      <c r="M392" s="162" t="s">
        <v>1</v>
      </c>
      <c r="N392" s="163" t="s">
        <v>35</v>
      </c>
      <c r="O392" s="133">
        <v>0</v>
      </c>
      <c r="P392" s="133">
        <f t="shared" ref="P392:P412" si="81">O392*H392</f>
        <v>0</v>
      </c>
      <c r="Q392" s="133">
        <v>0</v>
      </c>
      <c r="R392" s="133">
        <f t="shared" ref="R392:R412" si="82">Q392*H392</f>
        <v>0</v>
      </c>
      <c r="S392" s="133">
        <v>0</v>
      </c>
      <c r="T392" s="134">
        <f t="shared" ref="T392:T412" si="83">S392*H392</f>
        <v>0</v>
      </c>
      <c r="AR392" s="135" t="s">
        <v>155</v>
      </c>
      <c r="AT392" s="135" t="s">
        <v>199</v>
      </c>
      <c r="AU392" s="135" t="s">
        <v>78</v>
      </c>
      <c r="AY392" s="17" t="s">
        <v>122</v>
      </c>
      <c r="BE392" s="136">
        <f t="shared" ref="BE392:BE412" si="84">IF(N392="základní",J392,0)</f>
        <v>0</v>
      </c>
      <c r="BF392" s="136">
        <f t="shared" ref="BF392:BF412" si="85">IF(N392="snížená",J392,0)</f>
        <v>0</v>
      </c>
      <c r="BG392" s="136">
        <f t="shared" ref="BG392:BG412" si="86">IF(N392="zákl. přenesená",J392,0)</f>
        <v>0</v>
      </c>
      <c r="BH392" s="136">
        <f t="shared" ref="BH392:BH412" si="87">IF(N392="sníž. přenesená",J392,0)</f>
        <v>0</v>
      </c>
      <c r="BI392" s="136">
        <f t="shared" ref="BI392:BI412" si="88">IF(N392="nulová",J392,0)</f>
        <v>0</v>
      </c>
      <c r="BJ392" s="17" t="s">
        <v>77</v>
      </c>
      <c r="BK392" s="136">
        <f t="shared" ref="BK392:BK412" si="89">ROUND(I392*H392,2)</f>
        <v>0</v>
      </c>
      <c r="BL392" s="17" t="s">
        <v>128</v>
      </c>
      <c r="BM392" s="135" t="s">
        <v>720</v>
      </c>
    </row>
    <row r="393" spans="2:65" s="1" customFormat="1" ht="24.15" customHeight="1">
      <c r="B393" s="124"/>
      <c r="C393" s="155" t="s">
        <v>721</v>
      </c>
      <c r="D393" s="155" t="s">
        <v>199</v>
      </c>
      <c r="E393" s="156" t="s">
        <v>722</v>
      </c>
      <c r="F393" s="157" t="s">
        <v>723</v>
      </c>
      <c r="G393" s="158" t="s">
        <v>229</v>
      </c>
      <c r="H393" s="159">
        <v>0</v>
      </c>
      <c r="I393" s="160">
        <v>297</v>
      </c>
      <c r="J393" s="160">
        <f t="shared" si="80"/>
        <v>0</v>
      </c>
      <c r="K393" s="157" t="s">
        <v>1</v>
      </c>
      <c r="L393" s="161"/>
      <c r="M393" s="162" t="s">
        <v>1</v>
      </c>
      <c r="N393" s="163" t="s">
        <v>35</v>
      </c>
      <c r="O393" s="133">
        <v>0</v>
      </c>
      <c r="P393" s="133">
        <f t="shared" si="81"/>
        <v>0</v>
      </c>
      <c r="Q393" s="133">
        <v>0</v>
      </c>
      <c r="R393" s="133">
        <f t="shared" si="82"/>
        <v>0</v>
      </c>
      <c r="S393" s="133">
        <v>0</v>
      </c>
      <c r="T393" s="134">
        <f t="shared" si="83"/>
        <v>0</v>
      </c>
      <c r="AR393" s="135" t="s">
        <v>155</v>
      </c>
      <c r="AT393" s="135" t="s">
        <v>199</v>
      </c>
      <c r="AU393" s="135" t="s">
        <v>78</v>
      </c>
      <c r="AY393" s="17" t="s">
        <v>122</v>
      </c>
      <c r="BE393" s="136">
        <f t="shared" si="84"/>
        <v>0</v>
      </c>
      <c r="BF393" s="136">
        <f t="shared" si="85"/>
        <v>0</v>
      </c>
      <c r="BG393" s="136">
        <f t="shared" si="86"/>
        <v>0</v>
      </c>
      <c r="BH393" s="136">
        <f t="shared" si="87"/>
        <v>0</v>
      </c>
      <c r="BI393" s="136">
        <f t="shared" si="88"/>
        <v>0</v>
      </c>
      <c r="BJ393" s="17" t="s">
        <v>77</v>
      </c>
      <c r="BK393" s="136">
        <f t="shared" si="89"/>
        <v>0</v>
      </c>
      <c r="BL393" s="17" t="s">
        <v>128</v>
      </c>
      <c r="BM393" s="135" t="s">
        <v>724</v>
      </c>
    </row>
    <row r="394" spans="2:65" s="1" customFormat="1" ht="24.15" customHeight="1">
      <c r="B394" s="124"/>
      <c r="C394" s="155" t="s">
        <v>725</v>
      </c>
      <c r="D394" s="155" t="s">
        <v>199</v>
      </c>
      <c r="E394" s="156" t="s">
        <v>726</v>
      </c>
      <c r="F394" s="157" t="s">
        <v>727</v>
      </c>
      <c r="G394" s="158" t="s">
        <v>229</v>
      </c>
      <c r="H394" s="159">
        <v>0</v>
      </c>
      <c r="I394" s="160">
        <v>873</v>
      </c>
      <c r="J394" s="160">
        <f t="shared" si="80"/>
        <v>0</v>
      </c>
      <c r="K394" s="157" t="s">
        <v>1</v>
      </c>
      <c r="L394" s="161"/>
      <c r="M394" s="162" t="s">
        <v>1</v>
      </c>
      <c r="N394" s="163" t="s">
        <v>35</v>
      </c>
      <c r="O394" s="133">
        <v>0</v>
      </c>
      <c r="P394" s="133">
        <f t="shared" si="81"/>
        <v>0</v>
      </c>
      <c r="Q394" s="133">
        <v>0</v>
      </c>
      <c r="R394" s="133">
        <f t="shared" si="82"/>
        <v>0</v>
      </c>
      <c r="S394" s="133">
        <v>0</v>
      </c>
      <c r="T394" s="134">
        <f t="shared" si="83"/>
        <v>0</v>
      </c>
      <c r="AR394" s="135" t="s">
        <v>155</v>
      </c>
      <c r="AT394" s="135" t="s">
        <v>199</v>
      </c>
      <c r="AU394" s="135" t="s">
        <v>78</v>
      </c>
      <c r="AY394" s="17" t="s">
        <v>122</v>
      </c>
      <c r="BE394" s="136">
        <f t="shared" si="84"/>
        <v>0</v>
      </c>
      <c r="BF394" s="136">
        <f t="shared" si="85"/>
        <v>0</v>
      </c>
      <c r="BG394" s="136">
        <f t="shared" si="86"/>
        <v>0</v>
      </c>
      <c r="BH394" s="136">
        <f t="shared" si="87"/>
        <v>0</v>
      </c>
      <c r="BI394" s="136">
        <f t="shared" si="88"/>
        <v>0</v>
      </c>
      <c r="BJ394" s="17" t="s">
        <v>77</v>
      </c>
      <c r="BK394" s="136">
        <f t="shared" si="89"/>
        <v>0</v>
      </c>
      <c r="BL394" s="17" t="s">
        <v>128</v>
      </c>
      <c r="BM394" s="135" t="s">
        <v>728</v>
      </c>
    </row>
    <row r="395" spans="2:65" s="1" customFormat="1" ht="24.15" customHeight="1">
      <c r="B395" s="124"/>
      <c r="C395" s="155" t="s">
        <v>729</v>
      </c>
      <c r="D395" s="155" t="s">
        <v>199</v>
      </c>
      <c r="E395" s="156" t="s">
        <v>730</v>
      </c>
      <c r="F395" s="157" t="s">
        <v>731</v>
      </c>
      <c r="G395" s="158" t="s">
        <v>229</v>
      </c>
      <c r="H395" s="159">
        <v>0</v>
      </c>
      <c r="I395" s="160">
        <v>375.3</v>
      </c>
      <c r="J395" s="160">
        <f t="shared" si="80"/>
        <v>0</v>
      </c>
      <c r="K395" s="157" t="s">
        <v>1</v>
      </c>
      <c r="L395" s="161"/>
      <c r="M395" s="162" t="s">
        <v>1</v>
      </c>
      <c r="N395" s="163" t="s">
        <v>35</v>
      </c>
      <c r="O395" s="133">
        <v>0</v>
      </c>
      <c r="P395" s="133">
        <f t="shared" si="81"/>
        <v>0</v>
      </c>
      <c r="Q395" s="133">
        <v>0</v>
      </c>
      <c r="R395" s="133">
        <f t="shared" si="82"/>
        <v>0</v>
      </c>
      <c r="S395" s="133">
        <v>0</v>
      </c>
      <c r="T395" s="134">
        <f t="shared" si="83"/>
        <v>0</v>
      </c>
      <c r="AR395" s="135" t="s">
        <v>155</v>
      </c>
      <c r="AT395" s="135" t="s">
        <v>199</v>
      </c>
      <c r="AU395" s="135" t="s">
        <v>78</v>
      </c>
      <c r="AY395" s="17" t="s">
        <v>122</v>
      </c>
      <c r="BE395" s="136">
        <f t="shared" si="84"/>
        <v>0</v>
      </c>
      <c r="BF395" s="136">
        <f t="shared" si="85"/>
        <v>0</v>
      </c>
      <c r="BG395" s="136">
        <f t="shared" si="86"/>
        <v>0</v>
      </c>
      <c r="BH395" s="136">
        <f t="shared" si="87"/>
        <v>0</v>
      </c>
      <c r="BI395" s="136">
        <f t="shared" si="88"/>
        <v>0</v>
      </c>
      <c r="BJ395" s="17" t="s">
        <v>77</v>
      </c>
      <c r="BK395" s="136">
        <f t="shared" si="89"/>
        <v>0</v>
      </c>
      <c r="BL395" s="17" t="s">
        <v>128</v>
      </c>
      <c r="BM395" s="135" t="s">
        <v>732</v>
      </c>
    </row>
    <row r="396" spans="2:65" s="1" customFormat="1" ht="24.15" customHeight="1">
      <c r="B396" s="124"/>
      <c r="C396" s="125" t="s">
        <v>733</v>
      </c>
      <c r="D396" s="125" t="s">
        <v>124</v>
      </c>
      <c r="E396" s="126" t="s">
        <v>734</v>
      </c>
      <c r="F396" s="127" t="s">
        <v>735</v>
      </c>
      <c r="G396" s="128" t="s">
        <v>229</v>
      </c>
      <c r="H396" s="129">
        <v>0</v>
      </c>
      <c r="I396" s="130">
        <v>2560</v>
      </c>
      <c r="J396" s="130">
        <f t="shared" si="80"/>
        <v>0</v>
      </c>
      <c r="K396" s="127" t="s">
        <v>1</v>
      </c>
      <c r="L396" s="29"/>
      <c r="M396" s="131" t="s">
        <v>1</v>
      </c>
      <c r="N396" s="132" t="s">
        <v>35</v>
      </c>
      <c r="O396" s="133">
        <v>0</v>
      </c>
      <c r="P396" s="133">
        <f t="shared" si="81"/>
        <v>0</v>
      </c>
      <c r="Q396" s="133">
        <v>0</v>
      </c>
      <c r="R396" s="133">
        <f t="shared" si="82"/>
        <v>0</v>
      </c>
      <c r="S396" s="133">
        <v>0</v>
      </c>
      <c r="T396" s="134">
        <f t="shared" si="83"/>
        <v>0</v>
      </c>
      <c r="AR396" s="135" t="s">
        <v>128</v>
      </c>
      <c r="AT396" s="135" t="s">
        <v>124</v>
      </c>
      <c r="AU396" s="135" t="s">
        <v>78</v>
      </c>
      <c r="AY396" s="17" t="s">
        <v>122</v>
      </c>
      <c r="BE396" s="136">
        <f t="shared" si="84"/>
        <v>0</v>
      </c>
      <c r="BF396" s="136">
        <f t="shared" si="85"/>
        <v>0</v>
      </c>
      <c r="BG396" s="136">
        <f t="shared" si="86"/>
        <v>0</v>
      </c>
      <c r="BH396" s="136">
        <f t="shared" si="87"/>
        <v>0</v>
      </c>
      <c r="BI396" s="136">
        <f t="shared" si="88"/>
        <v>0</v>
      </c>
      <c r="BJ396" s="17" t="s">
        <v>77</v>
      </c>
      <c r="BK396" s="136">
        <f t="shared" si="89"/>
        <v>0</v>
      </c>
      <c r="BL396" s="17" t="s">
        <v>128</v>
      </c>
      <c r="BM396" s="135" t="s">
        <v>736</v>
      </c>
    </row>
    <row r="397" spans="2:65" s="1" customFormat="1" ht="24.15" customHeight="1">
      <c r="B397" s="124"/>
      <c r="C397" s="155" t="s">
        <v>737</v>
      </c>
      <c r="D397" s="155" t="s">
        <v>199</v>
      </c>
      <c r="E397" s="156" t="s">
        <v>738</v>
      </c>
      <c r="F397" s="157" t="s">
        <v>739</v>
      </c>
      <c r="G397" s="158" t="s">
        <v>229</v>
      </c>
      <c r="H397" s="159">
        <v>0</v>
      </c>
      <c r="I397" s="160">
        <v>2936</v>
      </c>
      <c r="J397" s="160">
        <f t="shared" si="80"/>
        <v>0</v>
      </c>
      <c r="K397" s="157" t="s">
        <v>1</v>
      </c>
      <c r="L397" s="161"/>
      <c r="M397" s="162" t="s">
        <v>1</v>
      </c>
      <c r="N397" s="163" t="s">
        <v>35</v>
      </c>
      <c r="O397" s="133">
        <v>0</v>
      </c>
      <c r="P397" s="133">
        <f t="shared" si="81"/>
        <v>0</v>
      </c>
      <c r="Q397" s="133">
        <v>0</v>
      </c>
      <c r="R397" s="133">
        <f t="shared" si="82"/>
        <v>0</v>
      </c>
      <c r="S397" s="133">
        <v>0</v>
      </c>
      <c r="T397" s="134">
        <f t="shared" si="83"/>
        <v>0</v>
      </c>
      <c r="AR397" s="135" t="s">
        <v>155</v>
      </c>
      <c r="AT397" s="135" t="s">
        <v>199</v>
      </c>
      <c r="AU397" s="135" t="s">
        <v>78</v>
      </c>
      <c r="AY397" s="17" t="s">
        <v>122</v>
      </c>
      <c r="BE397" s="136">
        <f t="shared" si="84"/>
        <v>0</v>
      </c>
      <c r="BF397" s="136">
        <f t="shared" si="85"/>
        <v>0</v>
      </c>
      <c r="BG397" s="136">
        <f t="shared" si="86"/>
        <v>0</v>
      </c>
      <c r="BH397" s="136">
        <f t="shared" si="87"/>
        <v>0</v>
      </c>
      <c r="BI397" s="136">
        <f t="shared" si="88"/>
        <v>0</v>
      </c>
      <c r="BJ397" s="17" t="s">
        <v>77</v>
      </c>
      <c r="BK397" s="136">
        <f t="shared" si="89"/>
        <v>0</v>
      </c>
      <c r="BL397" s="17" t="s">
        <v>128</v>
      </c>
      <c r="BM397" s="135" t="s">
        <v>740</v>
      </c>
    </row>
    <row r="398" spans="2:65" s="1" customFormat="1" ht="24.15" customHeight="1">
      <c r="B398" s="124"/>
      <c r="C398" s="155" t="s">
        <v>741</v>
      </c>
      <c r="D398" s="155" t="s">
        <v>199</v>
      </c>
      <c r="E398" s="156" t="s">
        <v>742</v>
      </c>
      <c r="F398" s="157" t="s">
        <v>743</v>
      </c>
      <c r="G398" s="158" t="s">
        <v>229</v>
      </c>
      <c r="H398" s="159">
        <v>0</v>
      </c>
      <c r="I398" s="160">
        <v>4374</v>
      </c>
      <c r="J398" s="160">
        <f t="shared" si="80"/>
        <v>0</v>
      </c>
      <c r="K398" s="157" t="s">
        <v>1</v>
      </c>
      <c r="L398" s="161"/>
      <c r="M398" s="162" t="s">
        <v>1</v>
      </c>
      <c r="N398" s="163" t="s">
        <v>35</v>
      </c>
      <c r="O398" s="133">
        <v>0</v>
      </c>
      <c r="P398" s="133">
        <f t="shared" si="81"/>
        <v>0</v>
      </c>
      <c r="Q398" s="133">
        <v>0</v>
      </c>
      <c r="R398" s="133">
        <f t="shared" si="82"/>
        <v>0</v>
      </c>
      <c r="S398" s="133">
        <v>0</v>
      </c>
      <c r="T398" s="134">
        <f t="shared" si="83"/>
        <v>0</v>
      </c>
      <c r="AR398" s="135" t="s">
        <v>155</v>
      </c>
      <c r="AT398" s="135" t="s">
        <v>199</v>
      </c>
      <c r="AU398" s="135" t="s">
        <v>78</v>
      </c>
      <c r="AY398" s="17" t="s">
        <v>122</v>
      </c>
      <c r="BE398" s="136">
        <f t="shared" si="84"/>
        <v>0</v>
      </c>
      <c r="BF398" s="136">
        <f t="shared" si="85"/>
        <v>0</v>
      </c>
      <c r="BG398" s="136">
        <f t="shared" si="86"/>
        <v>0</v>
      </c>
      <c r="BH398" s="136">
        <f t="shared" si="87"/>
        <v>0</v>
      </c>
      <c r="BI398" s="136">
        <f t="shared" si="88"/>
        <v>0</v>
      </c>
      <c r="BJ398" s="17" t="s">
        <v>77</v>
      </c>
      <c r="BK398" s="136">
        <f t="shared" si="89"/>
        <v>0</v>
      </c>
      <c r="BL398" s="17" t="s">
        <v>128</v>
      </c>
      <c r="BM398" s="135" t="s">
        <v>744</v>
      </c>
    </row>
    <row r="399" spans="2:65" s="1" customFormat="1" ht="24.15" customHeight="1">
      <c r="B399" s="124"/>
      <c r="C399" s="155" t="s">
        <v>745</v>
      </c>
      <c r="D399" s="155" t="s">
        <v>199</v>
      </c>
      <c r="E399" s="156" t="s">
        <v>746</v>
      </c>
      <c r="F399" s="157" t="s">
        <v>747</v>
      </c>
      <c r="G399" s="158" t="s">
        <v>229</v>
      </c>
      <c r="H399" s="159">
        <v>0</v>
      </c>
      <c r="I399" s="160">
        <v>2736</v>
      </c>
      <c r="J399" s="160">
        <f t="shared" si="80"/>
        <v>0</v>
      </c>
      <c r="K399" s="157" t="s">
        <v>1</v>
      </c>
      <c r="L399" s="161"/>
      <c r="M399" s="162" t="s">
        <v>1</v>
      </c>
      <c r="N399" s="163" t="s">
        <v>35</v>
      </c>
      <c r="O399" s="133">
        <v>0</v>
      </c>
      <c r="P399" s="133">
        <f t="shared" si="81"/>
        <v>0</v>
      </c>
      <c r="Q399" s="133">
        <v>0</v>
      </c>
      <c r="R399" s="133">
        <f t="shared" si="82"/>
        <v>0</v>
      </c>
      <c r="S399" s="133">
        <v>0</v>
      </c>
      <c r="T399" s="134">
        <f t="shared" si="83"/>
        <v>0</v>
      </c>
      <c r="AR399" s="135" t="s">
        <v>155</v>
      </c>
      <c r="AT399" s="135" t="s">
        <v>199</v>
      </c>
      <c r="AU399" s="135" t="s">
        <v>78</v>
      </c>
      <c r="AY399" s="17" t="s">
        <v>122</v>
      </c>
      <c r="BE399" s="136">
        <f t="shared" si="84"/>
        <v>0</v>
      </c>
      <c r="BF399" s="136">
        <f t="shared" si="85"/>
        <v>0</v>
      </c>
      <c r="BG399" s="136">
        <f t="shared" si="86"/>
        <v>0</v>
      </c>
      <c r="BH399" s="136">
        <f t="shared" si="87"/>
        <v>0</v>
      </c>
      <c r="BI399" s="136">
        <f t="shared" si="88"/>
        <v>0</v>
      </c>
      <c r="BJ399" s="17" t="s">
        <v>77</v>
      </c>
      <c r="BK399" s="136">
        <f t="shared" si="89"/>
        <v>0</v>
      </c>
      <c r="BL399" s="17" t="s">
        <v>128</v>
      </c>
      <c r="BM399" s="135" t="s">
        <v>748</v>
      </c>
    </row>
    <row r="400" spans="2:65" s="1" customFormat="1" ht="24.15" customHeight="1">
      <c r="B400" s="124"/>
      <c r="C400" s="155" t="s">
        <v>749</v>
      </c>
      <c r="D400" s="155" t="s">
        <v>199</v>
      </c>
      <c r="E400" s="156" t="s">
        <v>750</v>
      </c>
      <c r="F400" s="157" t="s">
        <v>751</v>
      </c>
      <c r="G400" s="158" t="s">
        <v>229</v>
      </c>
      <c r="H400" s="159">
        <v>0</v>
      </c>
      <c r="I400" s="160">
        <v>2224</v>
      </c>
      <c r="J400" s="160">
        <f t="shared" si="80"/>
        <v>0</v>
      </c>
      <c r="K400" s="157" t="s">
        <v>1</v>
      </c>
      <c r="L400" s="161"/>
      <c r="M400" s="162" t="s">
        <v>1</v>
      </c>
      <c r="N400" s="163" t="s">
        <v>35</v>
      </c>
      <c r="O400" s="133">
        <v>0</v>
      </c>
      <c r="P400" s="133">
        <f t="shared" si="81"/>
        <v>0</v>
      </c>
      <c r="Q400" s="133">
        <v>0</v>
      </c>
      <c r="R400" s="133">
        <f t="shared" si="82"/>
        <v>0</v>
      </c>
      <c r="S400" s="133">
        <v>0</v>
      </c>
      <c r="T400" s="134">
        <f t="shared" si="83"/>
        <v>0</v>
      </c>
      <c r="AR400" s="135" t="s">
        <v>155</v>
      </c>
      <c r="AT400" s="135" t="s">
        <v>199</v>
      </c>
      <c r="AU400" s="135" t="s">
        <v>78</v>
      </c>
      <c r="AY400" s="17" t="s">
        <v>122</v>
      </c>
      <c r="BE400" s="136">
        <f t="shared" si="84"/>
        <v>0</v>
      </c>
      <c r="BF400" s="136">
        <f t="shared" si="85"/>
        <v>0</v>
      </c>
      <c r="BG400" s="136">
        <f t="shared" si="86"/>
        <v>0</v>
      </c>
      <c r="BH400" s="136">
        <f t="shared" si="87"/>
        <v>0</v>
      </c>
      <c r="BI400" s="136">
        <f t="shared" si="88"/>
        <v>0</v>
      </c>
      <c r="BJ400" s="17" t="s">
        <v>77</v>
      </c>
      <c r="BK400" s="136">
        <f t="shared" si="89"/>
        <v>0</v>
      </c>
      <c r="BL400" s="17" t="s">
        <v>128</v>
      </c>
      <c r="BM400" s="135" t="s">
        <v>752</v>
      </c>
    </row>
    <row r="401" spans="2:65" s="1" customFormat="1" ht="24.15" customHeight="1">
      <c r="B401" s="124"/>
      <c r="C401" s="125" t="s">
        <v>753</v>
      </c>
      <c r="D401" s="125" t="s">
        <v>124</v>
      </c>
      <c r="E401" s="126" t="s">
        <v>754</v>
      </c>
      <c r="F401" s="127" t="s">
        <v>755</v>
      </c>
      <c r="G401" s="128" t="s">
        <v>229</v>
      </c>
      <c r="H401" s="129">
        <v>0</v>
      </c>
      <c r="I401" s="130">
        <v>3700</v>
      </c>
      <c r="J401" s="130">
        <f t="shared" si="80"/>
        <v>0</v>
      </c>
      <c r="K401" s="127" t="s">
        <v>1</v>
      </c>
      <c r="L401" s="29"/>
      <c r="M401" s="131" t="s">
        <v>1</v>
      </c>
      <c r="N401" s="132" t="s">
        <v>35</v>
      </c>
      <c r="O401" s="133">
        <v>0</v>
      </c>
      <c r="P401" s="133">
        <f t="shared" si="81"/>
        <v>0</v>
      </c>
      <c r="Q401" s="133">
        <v>0</v>
      </c>
      <c r="R401" s="133">
        <f t="shared" si="82"/>
        <v>0</v>
      </c>
      <c r="S401" s="133">
        <v>0</v>
      </c>
      <c r="T401" s="134">
        <f t="shared" si="83"/>
        <v>0</v>
      </c>
      <c r="AR401" s="135" t="s">
        <v>128</v>
      </c>
      <c r="AT401" s="135" t="s">
        <v>124</v>
      </c>
      <c r="AU401" s="135" t="s">
        <v>78</v>
      </c>
      <c r="AY401" s="17" t="s">
        <v>122</v>
      </c>
      <c r="BE401" s="136">
        <f t="shared" si="84"/>
        <v>0</v>
      </c>
      <c r="BF401" s="136">
        <f t="shared" si="85"/>
        <v>0</v>
      </c>
      <c r="BG401" s="136">
        <f t="shared" si="86"/>
        <v>0</v>
      </c>
      <c r="BH401" s="136">
        <f t="shared" si="87"/>
        <v>0</v>
      </c>
      <c r="BI401" s="136">
        <f t="shared" si="88"/>
        <v>0</v>
      </c>
      <c r="BJ401" s="17" t="s">
        <v>77</v>
      </c>
      <c r="BK401" s="136">
        <f t="shared" si="89"/>
        <v>0</v>
      </c>
      <c r="BL401" s="17" t="s">
        <v>128</v>
      </c>
      <c r="BM401" s="135" t="s">
        <v>756</v>
      </c>
    </row>
    <row r="402" spans="2:65" s="1" customFormat="1" ht="21.75" customHeight="1">
      <c r="B402" s="124"/>
      <c r="C402" s="155" t="s">
        <v>757</v>
      </c>
      <c r="D402" s="155" t="s">
        <v>199</v>
      </c>
      <c r="E402" s="156" t="s">
        <v>758</v>
      </c>
      <c r="F402" s="157" t="s">
        <v>759</v>
      </c>
      <c r="G402" s="158" t="s">
        <v>229</v>
      </c>
      <c r="H402" s="159">
        <v>0</v>
      </c>
      <c r="I402" s="160">
        <v>10560</v>
      </c>
      <c r="J402" s="160">
        <f t="shared" si="80"/>
        <v>0</v>
      </c>
      <c r="K402" s="157" t="s">
        <v>1</v>
      </c>
      <c r="L402" s="161"/>
      <c r="M402" s="162" t="s">
        <v>1</v>
      </c>
      <c r="N402" s="163" t="s">
        <v>35</v>
      </c>
      <c r="O402" s="133">
        <v>0</v>
      </c>
      <c r="P402" s="133">
        <f t="shared" si="81"/>
        <v>0</v>
      </c>
      <c r="Q402" s="133">
        <v>0</v>
      </c>
      <c r="R402" s="133">
        <f t="shared" si="82"/>
        <v>0</v>
      </c>
      <c r="S402" s="133">
        <v>0</v>
      </c>
      <c r="T402" s="134">
        <f t="shared" si="83"/>
        <v>0</v>
      </c>
      <c r="AR402" s="135" t="s">
        <v>155</v>
      </c>
      <c r="AT402" s="135" t="s">
        <v>199</v>
      </c>
      <c r="AU402" s="135" t="s">
        <v>78</v>
      </c>
      <c r="AY402" s="17" t="s">
        <v>122</v>
      </c>
      <c r="BE402" s="136">
        <f t="shared" si="84"/>
        <v>0</v>
      </c>
      <c r="BF402" s="136">
        <f t="shared" si="85"/>
        <v>0</v>
      </c>
      <c r="BG402" s="136">
        <f t="shared" si="86"/>
        <v>0</v>
      </c>
      <c r="BH402" s="136">
        <f t="shared" si="87"/>
        <v>0</v>
      </c>
      <c r="BI402" s="136">
        <f t="shared" si="88"/>
        <v>0</v>
      </c>
      <c r="BJ402" s="17" t="s">
        <v>77</v>
      </c>
      <c r="BK402" s="136">
        <f t="shared" si="89"/>
        <v>0</v>
      </c>
      <c r="BL402" s="17" t="s">
        <v>128</v>
      </c>
      <c r="BM402" s="135" t="s">
        <v>760</v>
      </c>
    </row>
    <row r="403" spans="2:65" s="1" customFormat="1" ht="24.15" customHeight="1">
      <c r="B403" s="124"/>
      <c r="C403" s="155" t="s">
        <v>761</v>
      </c>
      <c r="D403" s="155" t="s">
        <v>199</v>
      </c>
      <c r="E403" s="156" t="s">
        <v>762</v>
      </c>
      <c r="F403" s="157" t="s">
        <v>763</v>
      </c>
      <c r="G403" s="158" t="s">
        <v>229</v>
      </c>
      <c r="H403" s="159">
        <v>0</v>
      </c>
      <c r="I403" s="160">
        <v>25740</v>
      </c>
      <c r="J403" s="160">
        <f t="shared" si="80"/>
        <v>0</v>
      </c>
      <c r="K403" s="157" t="s">
        <v>1</v>
      </c>
      <c r="L403" s="161"/>
      <c r="M403" s="162" t="s">
        <v>1</v>
      </c>
      <c r="N403" s="163" t="s">
        <v>35</v>
      </c>
      <c r="O403" s="133">
        <v>0</v>
      </c>
      <c r="P403" s="133">
        <f t="shared" si="81"/>
        <v>0</v>
      </c>
      <c r="Q403" s="133">
        <v>0</v>
      </c>
      <c r="R403" s="133">
        <f t="shared" si="82"/>
        <v>0</v>
      </c>
      <c r="S403" s="133">
        <v>0</v>
      </c>
      <c r="T403" s="134">
        <f t="shared" si="83"/>
        <v>0</v>
      </c>
      <c r="AR403" s="135" t="s">
        <v>155</v>
      </c>
      <c r="AT403" s="135" t="s">
        <v>199</v>
      </c>
      <c r="AU403" s="135" t="s">
        <v>78</v>
      </c>
      <c r="AY403" s="17" t="s">
        <v>122</v>
      </c>
      <c r="BE403" s="136">
        <f t="shared" si="84"/>
        <v>0</v>
      </c>
      <c r="BF403" s="136">
        <f t="shared" si="85"/>
        <v>0</v>
      </c>
      <c r="BG403" s="136">
        <f t="shared" si="86"/>
        <v>0</v>
      </c>
      <c r="BH403" s="136">
        <f t="shared" si="87"/>
        <v>0</v>
      </c>
      <c r="BI403" s="136">
        <f t="shared" si="88"/>
        <v>0</v>
      </c>
      <c r="BJ403" s="17" t="s">
        <v>77</v>
      </c>
      <c r="BK403" s="136">
        <f t="shared" si="89"/>
        <v>0</v>
      </c>
      <c r="BL403" s="17" t="s">
        <v>128</v>
      </c>
      <c r="BM403" s="135" t="s">
        <v>764</v>
      </c>
    </row>
    <row r="404" spans="2:65" s="1" customFormat="1" ht="24.15" customHeight="1">
      <c r="B404" s="124"/>
      <c r="C404" s="125" t="s">
        <v>765</v>
      </c>
      <c r="D404" s="125" t="s">
        <v>124</v>
      </c>
      <c r="E404" s="126" t="s">
        <v>766</v>
      </c>
      <c r="F404" s="127" t="s">
        <v>767</v>
      </c>
      <c r="G404" s="128" t="s">
        <v>229</v>
      </c>
      <c r="H404" s="129">
        <v>0</v>
      </c>
      <c r="I404" s="130">
        <v>1914</v>
      </c>
      <c r="J404" s="130">
        <f t="shared" si="80"/>
        <v>0</v>
      </c>
      <c r="K404" s="127" t="s">
        <v>1</v>
      </c>
      <c r="L404" s="29"/>
      <c r="M404" s="131" t="s">
        <v>1</v>
      </c>
      <c r="N404" s="132" t="s">
        <v>35</v>
      </c>
      <c r="O404" s="133">
        <v>0</v>
      </c>
      <c r="P404" s="133">
        <f t="shared" si="81"/>
        <v>0</v>
      </c>
      <c r="Q404" s="133">
        <v>0</v>
      </c>
      <c r="R404" s="133">
        <f t="shared" si="82"/>
        <v>0</v>
      </c>
      <c r="S404" s="133">
        <v>0</v>
      </c>
      <c r="T404" s="134">
        <f t="shared" si="83"/>
        <v>0</v>
      </c>
      <c r="AR404" s="135" t="s">
        <v>128</v>
      </c>
      <c r="AT404" s="135" t="s">
        <v>124</v>
      </c>
      <c r="AU404" s="135" t="s">
        <v>78</v>
      </c>
      <c r="AY404" s="17" t="s">
        <v>122</v>
      </c>
      <c r="BE404" s="136">
        <f t="shared" si="84"/>
        <v>0</v>
      </c>
      <c r="BF404" s="136">
        <f t="shared" si="85"/>
        <v>0</v>
      </c>
      <c r="BG404" s="136">
        <f t="shared" si="86"/>
        <v>0</v>
      </c>
      <c r="BH404" s="136">
        <f t="shared" si="87"/>
        <v>0</v>
      </c>
      <c r="BI404" s="136">
        <f t="shared" si="88"/>
        <v>0</v>
      </c>
      <c r="BJ404" s="17" t="s">
        <v>77</v>
      </c>
      <c r="BK404" s="136">
        <f t="shared" si="89"/>
        <v>0</v>
      </c>
      <c r="BL404" s="17" t="s">
        <v>128</v>
      </c>
      <c r="BM404" s="135" t="s">
        <v>768</v>
      </c>
    </row>
    <row r="405" spans="2:65" s="1" customFormat="1" ht="24.15" customHeight="1">
      <c r="B405" s="124"/>
      <c r="C405" s="155" t="s">
        <v>769</v>
      </c>
      <c r="D405" s="155" t="s">
        <v>199</v>
      </c>
      <c r="E405" s="156" t="s">
        <v>770</v>
      </c>
      <c r="F405" s="157" t="s">
        <v>771</v>
      </c>
      <c r="G405" s="158" t="s">
        <v>229</v>
      </c>
      <c r="H405" s="159">
        <v>0</v>
      </c>
      <c r="I405" s="160">
        <v>3177</v>
      </c>
      <c r="J405" s="160">
        <f t="shared" si="80"/>
        <v>0</v>
      </c>
      <c r="K405" s="157" t="s">
        <v>1</v>
      </c>
      <c r="L405" s="161"/>
      <c r="M405" s="162" t="s">
        <v>1</v>
      </c>
      <c r="N405" s="163" t="s">
        <v>35</v>
      </c>
      <c r="O405" s="133">
        <v>0</v>
      </c>
      <c r="P405" s="133">
        <f t="shared" si="81"/>
        <v>0</v>
      </c>
      <c r="Q405" s="133">
        <v>0</v>
      </c>
      <c r="R405" s="133">
        <f t="shared" si="82"/>
        <v>0</v>
      </c>
      <c r="S405" s="133">
        <v>0</v>
      </c>
      <c r="T405" s="134">
        <f t="shared" si="83"/>
        <v>0</v>
      </c>
      <c r="AR405" s="135" t="s">
        <v>155</v>
      </c>
      <c r="AT405" s="135" t="s">
        <v>199</v>
      </c>
      <c r="AU405" s="135" t="s">
        <v>78</v>
      </c>
      <c r="AY405" s="17" t="s">
        <v>122</v>
      </c>
      <c r="BE405" s="136">
        <f t="shared" si="84"/>
        <v>0</v>
      </c>
      <c r="BF405" s="136">
        <f t="shared" si="85"/>
        <v>0</v>
      </c>
      <c r="BG405" s="136">
        <f t="shared" si="86"/>
        <v>0</v>
      </c>
      <c r="BH405" s="136">
        <f t="shared" si="87"/>
        <v>0</v>
      </c>
      <c r="BI405" s="136">
        <f t="shared" si="88"/>
        <v>0</v>
      </c>
      <c r="BJ405" s="17" t="s">
        <v>77</v>
      </c>
      <c r="BK405" s="136">
        <f t="shared" si="89"/>
        <v>0</v>
      </c>
      <c r="BL405" s="17" t="s">
        <v>128</v>
      </c>
      <c r="BM405" s="135" t="s">
        <v>772</v>
      </c>
    </row>
    <row r="406" spans="2:65" s="1" customFormat="1" ht="37.799999999999997" customHeight="1">
      <c r="B406" s="124"/>
      <c r="C406" s="125" t="s">
        <v>773</v>
      </c>
      <c r="D406" s="125" t="s">
        <v>124</v>
      </c>
      <c r="E406" s="126" t="s">
        <v>774</v>
      </c>
      <c r="F406" s="127" t="s">
        <v>775</v>
      </c>
      <c r="G406" s="128" t="s">
        <v>229</v>
      </c>
      <c r="H406" s="129">
        <v>0</v>
      </c>
      <c r="I406" s="130">
        <v>5730</v>
      </c>
      <c r="J406" s="130">
        <f t="shared" si="80"/>
        <v>0</v>
      </c>
      <c r="K406" s="127" t="s">
        <v>1</v>
      </c>
      <c r="L406" s="29"/>
      <c r="M406" s="131" t="s">
        <v>1</v>
      </c>
      <c r="N406" s="132" t="s">
        <v>35</v>
      </c>
      <c r="O406" s="133">
        <v>0</v>
      </c>
      <c r="P406" s="133">
        <f t="shared" si="81"/>
        <v>0</v>
      </c>
      <c r="Q406" s="133">
        <v>0</v>
      </c>
      <c r="R406" s="133">
        <f t="shared" si="82"/>
        <v>0</v>
      </c>
      <c r="S406" s="133">
        <v>0</v>
      </c>
      <c r="T406" s="134">
        <f t="shared" si="83"/>
        <v>0</v>
      </c>
      <c r="AR406" s="135" t="s">
        <v>128</v>
      </c>
      <c r="AT406" s="135" t="s">
        <v>124</v>
      </c>
      <c r="AU406" s="135" t="s">
        <v>78</v>
      </c>
      <c r="AY406" s="17" t="s">
        <v>122</v>
      </c>
      <c r="BE406" s="136">
        <f t="shared" si="84"/>
        <v>0</v>
      </c>
      <c r="BF406" s="136">
        <f t="shared" si="85"/>
        <v>0</v>
      </c>
      <c r="BG406" s="136">
        <f t="shared" si="86"/>
        <v>0</v>
      </c>
      <c r="BH406" s="136">
        <f t="shared" si="87"/>
        <v>0</v>
      </c>
      <c r="BI406" s="136">
        <f t="shared" si="88"/>
        <v>0</v>
      </c>
      <c r="BJ406" s="17" t="s">
        <v>77</v>
      </c>
      <c r="BK406" s="136">
        <f t="shared" si="89"/>
        <v>0</v>
      </c>
      <c r="BL406" s="17" t="s">
        <v>128</v>
      </c>
      <c r="BM406" s="135" t="s">
        <v>776</v>
      </c>
    </row>
    <row r="407" spans="2:65" s="1" customFormat="1" ht="21.75" customHeight="1">
      <c r="B407" s="124"/>
      <c r="C407" s="155" t="s">
        <v>777</v>
      </c>
      <c r="D407" s="155" t="s">
        <v>199</v>
      </c>
      <c r="E407" s="156" t="s">
        <v>778</v>
      </c>
      <c r="F407" s="157" t="s">
        <v>779</v>
      </c>
      <c r="G407" s="158" t="s">
        <v>229</v>
      </c>
      <c r="H407" s="159">
        <v>0</v>
      </c>
      <c r="I407" s="160">
        <v>3320</v>
      </c>
      <c r="J407" s="160">
        <f t="shared" si="80"/>
        <v>0</v>
      </c>
      <c r="K407" s="157" t="s">
        <v>1</v>
      </c>
      <c r="L407" s="161"/>
      <c r="M407" s="162" t="s">
        <v>1</v>
      </c>
      <c r="N407" s="163" t="s">
        <v>35</v>
      </c>
      <c r="O407" s="133">
        <v>0</v>
      </c>
      <c r="P407" s="133">
        <f t="shared" si="81"/>
        <v>0</v>
      </c>
      <c r="Q407" s="133">
        <v>0</v>
      </c>
      <c r="R407" s="133">
        <f t="shared" si="82"/>
        <v>0</v>
      </c>
      <c r="S407" s="133">
        <v>0</v>
      </c>
      <c r="T407" s="134">
        <f t="shared" si="83"/>
        <v>0</v>
      </c>
      <c r="AR407" s="135" t="s">
        <v>155</v>
      </c>
      <c r="AT407" s="135" t="s">
        <v>199</v>
      </c>
      <c r="AU407" s="135" t="s">
        <v>78</v>
      </c>
      <c r="AY407" s="17" t="s">
        <v>122</v>
      </c>
      <c r="BE407" s="136">
        <f t="shared" si="84"/>
        <v>0</v>
      </c>
      <c r="BF407" s="136">
        <f t="shared" si="85"/>
        <v>0</v>
      </c>
      <c r="BG407" s="136">
        <f t="shared" si="86"/>
        <v>0</v>
      </c>
      <c r="BH407" s="136">
        <f t="shared" si="87"/>
        <v>0</v>
      </c>
      <c r="BI407" s="136">
        <f t="shared" si="88"/>
        <v>0</v>
      </c>
      <c r="BJ407" s="17" t="s">
        <v>77</v>
      </c>
      <c r="BK407" s="136">
        <f t="shared" si="89"/>
        <v>0</v>
      </c>
      <c r="BL407" s="17" t="s">
        <v>128</v>
      </c>
      <c r="BM407" s="135" t="s">
        <v>780</v>
      </c>
    </row>
    <row r="408" spans="2:65" s="1" customFormat="1" ht="24.15" customHeight="1">
      <c r="B408" s="124"/>
      <c r="C408" s="125" t="s">
        <v>781</v>
      </c>
      <c r="D408" s="125" t="s">
        <v>124</v>
      </c>
      <c r="E408" s="126" t="s">
        <v>782</v>
      </c>
      <c r="F408" s="127" t="s">
        <v>783</v>
      </c>
      <c r="G408" s="128" t="s">
        <v>229</v>
      </c>
      <c r="H408" s="129">
        <v>0</v>
      </c>
      <c r="I408" s="130">
        <v>660</v>
      </c>
      <c r="J408" s="130">
        <f t="shared" si="80"/>
        <v>0</v>
      </c>
      <c r="K408" s="127" t="s">
        <v>1</v>
      </c>
      <c r="L408" s="29"/>
      <c r="M408" s="131" t="s">
        <v>1</v>
      </c>
      <c r="N408" s="132" t="s">
        <v>35</v>
      </c>
      <c r="O408" s="133">
        <v>0</v>
      </c>
      <c r="P408" s="133">
        <f t="shared" si="81"/>
        <v>0</v>
      </c>
      <c r="Q408" s="133">
        <v>0</v>
      </c>
      <c r="R408" s="133">
        <f t="shared" si="82"/>
        <v>0</v>
      </c>
      <c r="S408" s="133">
        <v>0</v>
      </c>
      <c r="T408" s="134">
        <f t="shared" si="83"/>
        <v>0</v>
      </c>
      <c r="AR408" s="135" t="s">
        <v>128</v>
      </c>
      <c r="AT408" s="135" t="s">
        <v>124</v>
      </c>
      <c r="AU408" s="135" t="s">
        <v>78</v>
      </c>
      <c r="AY408" s="17" t="s">
        <v>122</v>
      </c>
      <c r="BE408" s="136">
        <f t="shared" si="84"/>
        <v>0</v>
      </c>
      <c r="BF408" s="136">
        <f t="shared" si="85"/>
        <v>0</v>
      </c>
      <c r="BG408" s="136">
        <f t="shared" si="86"/>
        <v>0</v>
      </c>
      <c r="BH408" s="136">
        <f t="shared" si="87"/>
        <v>0</v>
      </c>
      <c r="BI408" s="136">
        <f t="shared" si="88"/>
        <v>0</v>
      </c>
      <c r="BJ408" s="17" t="s">
        <v>77</v>
      </c>
      <c r="BK408" s="136">
        <f t="shared" si="89"/>
        <v>0</v>
      </c>
      <c r="BL408" s="17" t="s">
        <v>128</v>
      </c>
      <c r="BM408" s="135" t="s">
        <v>784</v>
      </c>
    </row>
    <row r="409" spans="2:65" s="1" customFormat="1" ht="16.5" customHeight="1">
      <c r="B409" s="124"/>
      <c r="C409" s="125" t="s">
        <v>785</v>
      </c>
      <c r="D409" s="125" t="s">
        <v>124</v>
      </c>
      <c r="E409" s="126" t="s">
        <v>786</v>
      </c>
      <c r="F409" s="127" t="s">
        <v>787</v>
      </c>
      <c r="G409" s="128" t="s">
        <v>149</v>
      </c>
      <c r="H409" s="129">
        <v>0</v>
      </c>
      <c r="I409" s="130">
        <v>56.8</v>
      </c>
      <c r="J409" s="130">
        <f t="shared" si="80"/>
        <v>0</v>
      </c>
      <c r="K409" s="127" t="s">
        <v>1</v>
      </c>
      <c r="L409" s="29"/>
      <c r="M409" s="131" t="s">
        <v>1</v>
      </c>
      <c r="N409" s="132" t="s">
        <v>35</v>
      </c>
      <c r="O409" s="133">
        <v>0</v>
      </c>
      <c r="P409" s="133">
        <f t="shared" si="81"/>
        <v>0</v>
      </c>
      <c r="Q409" s="133">
        <v>0</v>
      </c>
      <c r="R409" s="133">
        <f t="shared" si="82"/>
        <v>0</v>
      </c>
      <c r="S409" s="133">
        <v>0</v>
      </c>
      <c r="T409" s="134">
        <f t="shared" si="83"/>
        <v>0</v>
      </c>
      <c r="AR409" s="135" t="s">
        <v>128</v>
      </c>
      <c r="AT409" s="135" t="s">
        <v>124</v>
      </c>
      <c r="AU409" s="135" t="s">
        <v>78</v>
      </c>
      <c r="AY409" s="17" t="s">
        <v>122</v>
      </c>
      <c r="BE409" s="136">
        <f t="shared" si="84"/>
        <v>0</v>
      </c>
      <c r="BF409" s="136">
        <f t="shared" si="85"/>
        <v>0</v>
      </c>
      <c r="BG409" s="136">
        <f t="shared" si="86"/>
        <v>0</v>
      </c>
      <c r="BH409" s="136">
        <f t="shared" si="87"/>
        <v>0</v>
      </c>
      <c r="BI409" s="136">
        <f t="shared" si="88"/>
        <v>0</v>
      </c>
      <c r="BJ409" s="17" t="s">
        <v>77</v>
      </c>
      <c r="BK409" s="136">
        <f t="shared" si="89"/>
        <v>0</v>
      </c>
      <c r="BL409" s="17" t="s">
        <v>128</v>
      </c>
      <c r="BM409" s="135" t="s">
        <v>788</v>
      </c>
    </row>
    <row r="410" spans="2:65" s="1" customFormat="1" ht="24.15" customHeight="1">
      <c r="B410" s="124"/>
      <c r="C410" s="125" t="s">
        <v>789</v>
      </c>
      <c r="D410" s="125" t="s">
        <v>124</v>
      </c>
      <c r="E410" s="126" t="s">
        <v>790</v>
      </c>
      <c r="F410" s="127" t="s">
        <v>791</v>
      </c>
      <c r="G410" s="128" t="s">
        <v>149</v>
      </c>
      <c r="H410" s="129">
        <v>0</v>
      </c>
      <c r="I410" s="130">
        <v>23.8</v>
      </c>
      <c r="J410" s="130">
        <f t="shared" si="80"/>
        <v>0</v>
      </c>
      <c r="K410" s="127" t="s">
        <v>1</v>
      </c>
      <c r="L410" s="29"/>
      <c r="M410" s="131" t="s">
        <v>1</v>
      </c>
      <c r="N410" s="132" t="s">
        <v>35</v>
      </c>
      <c r="O410" s="133">
        <v>0</v>
      </c>
      <c r="P410" s="133">
        <f t="shared" si="81"/>
        <v>0</v>
      </c>
      <c r="Q410" s="133">
        <v>0</v>
      </c>
      <c r="R410" s="133">
        <f t="shared" si="82"/>
        <v>0</v>
      </c>
      <c r="S410" s="133">
        <v>0</v>
      </c>
      <c r="T410" s="134">
        <f t="shared" si="83"/>
        <v>0</v>
      </c>
      <c r="AR410" s="135" t="s">
        <v>128</v>
      </c>
      <c r="AT410" s="135" t="s">
        <v>124</v>
      </c>
      <c r="AU410" s="135" t="s">
        <v>78</v>
      </c>
      <c r="AY410" s="17" t="s">
        <v>122</v>
      </c>
      <c r="BE410" s="136">
        <f t="shared" si="84"/>
        <v>0</v>
      </c>
      <c r="BF410" s="136">
        <f t="shared" si="85"/>
        <v>0</v>
      </c>
      <c r="BG410" s="136">
        <f t="shared" si="86"/>
        <v>0</v>
      </c>
      <c r="BH410" s="136">
        <f t="shared" si="87"/>
        <v>0</v>
      </c>
      <c r="BI410" s="136">
        <f t="shared" si="88"/>
        <v>0</v>
      </c>
      <c r="BJ410" s="17" t="s">
        <v>77</v>
      </c>
      <c r="BK410" s="136">
        <f t="shared" si="89"/>
        <v>0</v>
      </c>
      <c r="BL410" s="17" t="s">
        <v>128</v>
      </c>
      <c r="BM410" s="135" t="s">
        <v>792</v>
      </c>
    </row>
    <row r="411" spans="2:65" s="1" customFormat="1" ht="24.15" customHeight="1">
      <c r="B411" s="124"/>
      <c r="C411" s="125" t="s">
        <v>793</v>
      </c>
      <c r="D411" s="125" t="s">
        <v>124</v>
      </c>
      <c r="E411" s="126" t="s">
        <v>794</v>
      </c>
      <c r="F411" s="127" t="s">
        <v>795</v>
      </c>
      <c r="G411" s="128" t="s">
        <v>229</v>
      </c>
      <c r="H411" s="129">
        <v>0</v>
      </c>
      <c r="I411" s="130">
        <v>775</v>
      </c>
      <c r="J411" s="130">
        <f t="shared" si="80"/>
        <v>0</v>
      </c>
      <c r="K411" s="127" t="s">
        <v>1</v>
      </c>
      <c r="L411" s="29"/>
      <c r="M411" s="131" t="s">
        <v>1</v>
      </c>
      <c r="N411" s="132" t="s">
        <v>35</v>
      </c>
      <c r="O411" s="133">
        <v>0</v>
      </c>
      <c r="P411" s="133">
        <f t="shared" si="81"/>
        <v>0</v>
      </c>
      <c r="Q411" s="133">
        <v>0</v>
      </c>
      <c r="R411" s="133">
        <f t="shared" si="82"/>
        <v>0</v>
      </c>
      <c r="S411" s="133">
        <v>0</v>
      </c>
      <c r="T411" s="134">
        <f t="shared" si="83"/>
        <v>0</v>
      </c>
      <c r="AR411" s="135" t="s">
        <v>128</v>
      </c>
      <c r="AT411" s="135" t="s">
        <v>124</v>
      </c>
      <c r="AU411" s="135" t="s">
        <v>78</v>
      </c>
      <c r="AY411" s="17" t="s">
        <v>122</v>
      </c>
      <c r="BE411" s="136">
        <f t="shared" si="84"/>
        <v>0</v>
      </c>
      <c r="BF411" s="136">
        <f t="shared" si="85"/>
        <v>0</v>
      </c>
      <c r="BG411" s="136">
        <f t="shared" si="86"/>
        <v>0</v>
      </c>
      <c r="BH411" s="136">
        <f t="shared" si="87"/>
        <v>0</v>
      </c>
      <c r="BI411" s="136">
        <f t="shared" si="88"/>
        <v>0</v>
      </c>
      <c r="BJ411" s="17" t="s">
        <v>77</v>
      </c>
      <c r="BK411" s="136">
        <f t="shared" si="89"/>
        <v>0</v>
      </c>
      <c r="BL411" s="17" t="s">
        <v>128</v>
      </c>
      <c r="BM411" s="135" t="s">
        <v>796</v>
      </c>
    </row>
    <row r="412" spans="2:65" s="1" customFormat="1" ht="21.75" customHeight="1">
      <c r="B412" s="124"/>
      <c r="C412" s="125" t="s">
        <v>797</v>
      </c>
      <c r="D412" s="125" t="s">
        <v>124</v>
      </c>
      <c r="E412" s="126" t="s">
        <v>798</v>
      </c>
      <c r="F412" s="127" t="s">
        <v>799</v>
      </c>
      <c r="G412" s="128" t="s">
        <v>229</v>
      </c>
      <c r="H412" s="129">
        <v>0</v>
      </c>
      <c r="I412" s="130">
        <v>872</v>
      </c>
      <c r="J412" s="130">
        <f t="shared" si="80"/>
        <v>0</v>
      </c>
      <c r="K412" s="127" t="s">
        <v>1</v>
      </c>
      <c r="L412" s="29"/>
      <c r="M412" s="131" t="s">
        <v>1</v>
      </c>
      <c r="N412" s="132" t="s">
        <v>35</v>
      </c>
      <c r="O412" s="133">
        <v>0</v>
      </c>
      <c r="P412" s="133">
        <f t="shared" si="81"/>
        <v>0</v>
      </c>
      <c r="Q412" s="133">
        <v>0</v>
      </c>
      <c r="R412" s="133">
        <f t="shared" si="82"/>
        <v>0</v>
      </c>
      <c r="S412" s="133">
        <v>0</v>
      </c>
      <c r="T412" s="134">
        <f t="shared" si="83"/>
        <v>0</v>
      </c>
      <c r="AR412" s="135" t="s">
        <v>128</v>
      </c>
      <c r="AT412" s="135" t="s">
        <v>124</v>
      </c>
      <c r="AU412" s="135" t="s">
        <v>78</v>
      </c>
      <c r="AY412" s="17" t="s">
        <v>122</v>
      </c>
      <c r="BE412" s="136">
        <f t="shared" si="84"/>
        <v>0</v>
      </c>
      <c r="BF412" s="136">
        <f t="shared" si="85"/>
        <v>0</v>
      </c>
      <c r="BG412" s="136">
        <f t="shared" si="86"/>
        <v>0</v>
      </c>
      <c r="BH412" s="136">
        <f t="shared" si="87"/>
        <v>0</v>
      </c>
      <c r="BI412" s="136">
        <f t="shared" si="88"/>
        <v>0</v>
      </c>
      <c r="BJ412" s="17" t="s">
        <v>77</v>
      </c>
      <c r="BK412" s="136">
        <f t="shared" si="89"/>
        <v>0</v>
      </c>
      <c r="BL412" s="17" t="s">
        <v>128</v>
      </c>
      <c r="BM412" s="135" t="s">
        <v>800</v>
      </c>
    </row>
    <row r="413" spans="2:65" s="11" customFormat="1" ht="22.8" customHeight="1">
      <c r="B413" s="113"/>
      <c r="D413" s="114" t="s">
        <v>69</v>
      </c>
      <c r="E413" s="122" t="s">
        <v>159</v>
      </c>
      <c r="F413" s="122" t="s">
        <v>801</v>
      </c>
      <c r="J413" s="123">
        <f>BK413</f>
        <v>21645</v>
      </c>
      <c r="L413" s="113"/>
      <c r="M413" s="117"/>
      <c r="P413" s="118">
        <f>SUM(P414:P428)</f>
        <v>12.21</v>
      </c>
      <c r="R413" s="118">
        <f>SUM(R414:R428)</f>
        <v>7.9109999999999996E-3</v>
      </c>
      <c r="T413" s="119">
        <f>SUM(T414:T428)</f>
        <v>0.49770000000000003</v>
      </c>
      <c r="AR413" s="114" t="s">
        <v>77</v>
      </c>
      <c r="AT413" s="120" t="s">
        <v>69</v>
      </c>
      <c r="AU413" s="120" t="s">
        <v>77</v>
      </c>
      <c r="AY413" s="114" t="s">
        <v>122</v>
      </c>
      <c r="BK413" s="121">
        <f>SUM(BK414:BK428)</f>
        <v>21645</v>
      </c>
    </row>
    <row r="414" spans="2:65" s="1" customFormat="1" ht="33" customHeight="1">
      <c r="B414" s="124"/>
      <c r="C414" s="125" t="s">
        <v>802</v>
      </c>
      <c r="D414" s="125" t="s">
        <v>124</v>
      </c>
      <c r="E414" s="126" t="s">
        <v>803</v>
      </c>
      <c r="F414" s="127" t="s">
        <v>804</v>
      </c>
      <c r="G414" s="128" t="s">
        <v>229</v>
      </c>
      <c r="H414" s="129">
        <v>0</v>
      </c>
      <c r="I414" s="130">
        <v>2000</v>
      </c>
      <c r="J414" s="130">
        <f>ROUND(I414*H414,2)</f>
        <v>0</v>
      </c>
      <c r="K414" s="127" t="s">
        <v>1</v>
      </c>
      <c r="L414" s="29"/>
      <c r="M414" s="131" t="s">
        <v>1</v>
      </c>
      <c r="N414" s="132" t="s">
        <v>35</v>
      </c>
      <c r="O414" s="133">
        <v>0</v>
      </c>
      <c r="P414" s="133">
        <f>O414*H414</f>
        <v>0</v>
      </c>
      <c r="Q414" s="133">
        <v>0</v>
      </c>
      <c r="R414" s="133">
        <f>Q414*H414</f>
        <v>0</v>
      </c>
      <c r="S414" s="133">
        <v>0</v>
      </c>
      <c r="T414" s="134">
        <f>S414*H414</f>
        <v>0</v>
      </c>
      <c r="AR414" s="135" t="s">
        <v>128</v>
      </c>
      <c r="AT414" s="135" t="s">
        <v>124</v>
      </c>
      <c r="AU414" s="135" t="s">
        <v>78</v>
      </c>
      <c r="AY414" s="17" t="s">
        <v>122</v>
      </c>
      <c r="BE414" s="136">
        <f>IF(N414="základní",J414,0)</f>
        <v>0</v>
      </c>
      <c r="BF414" s="136">
        <f>IF(N414="snížená",J414,0)</f>
        <v>0</v>
      </c>
      <c r="BG414" s="136">
        <f>IF(N414="zákl. přenesená",J414,0)</f>
        <v>0</v>
      </c>
      <c r="BH414" s="136">
        <f>IF(N414="sníž. přenesená",J414,0)</f>
        <v>0</v>
      </c>
      <c r="BI414" s="136">
        <f>IF(N414="nulová",J414,0)</f>
        <v>0</v>
      </c>
      <c r="BJ414" s="17" t="s">
        <v>77</v>
      </c>
      <c r="BK414" s="136">
        <f>ROUND(I414*H414,2)</f>
        <v>0</v>
      </c>
      <c r="BL414" s="17" t="s">
        <v>128</v>
      </c>
      <c r="BM414" s="135" t="s">
        <v>805</v>
      </c>
    </row>
    <row r="415" spans="2:65" s="13" customFormat="1">
      <c r="B415" s="143"/>
      <c r="D415" s="138" t="s">
        <v>175</v>
      </c>
      <c r="E415" s="144" t="s">
        <v>1</v>
      </c>
      <c r="F415" s="145" t="s">
        <v>806</v>
      </c>
      <c r="H415" s="146">
        <v>16</v>
      </c>
      <c r="L415" s="143"/>
      <c r="M415" s="147"/>
      <c r="T415" s="148"/>
      <c r="AT415" s="144" t="s">
        <v>175</v>
      </c>
      <c r="AU415" s="144" t="s">
        <v>78</v>
      </c>
      <c r="AV415" s="13" t="s">
        <v>78</v>
      </c>
      <c r="AW415" s="13" t="s">
        <v>27</v>
      </c>
      <c r="AX415" s="13" t="s">
        <v>70</v>
      </c>
      <c r="AY415" s="144" t="s">
        <v>122</v>
      </c>
    </row>
    <row r="416" spans="2:65" s="13" customFormat="1">
      <c r="B416" s="143"/>
      <c r="D416" s="138" t="s">
        <v>175</v>
      </c>
      <c r="E416" s="144" t="s">
        <v>1</v>
      </c>
      <c r="F416" s="145" t="s">
        <v>807</v>
      </c>
      <c r="H416" s="146">
        <v>10</v>
      </c>
      <c r="L416" s="143"/>
      <c r="M416" s="147"/>
      <c r="T416" s="148"/>
      <c r="AT416" s="144" t="s">
        <v>175</v>
      </c>
      <c r="AU416" s="144" t="s">
        <v>78</v>
      </c>
      <c r="AV416" s="13" t="s">
        <v>78</v>
      </c>
      <c r="AW416" s="13" t="s">
        <v>27</v>
      </c>
      <c r="AX416" s="13" t="s">
        <v>70</v>
      </c>
      <c r="AY416" s="144" t="s">
        <v>122</v>
      </c>
    </row>
    <row r="417" spans="2:65" s="14" customFormat="1">
      <c r="B417" s="149"/>
      <c r="D417" s="138" t="s">
        <v>175</v>
      </c>
      <c r="E417" s="150" t="s">
        <v>1</v>
      </c>
      <c r="F417" s="151" t="s">
        <v>180</v>
      </c>
      <c r="H417" s="152">
        <v>26</v>
      </c>
      <c r="L417" s="149"/>
      <c r="M417" s="153"/>
      <c r="T417" s="154"/>
      <c r="AT417" s="150" t="s">
        <v>175</v>
      </c>
      <c r="AU417" s="150" t="s">
        <v>78</v>
      </c>
      <c r="AV417" s="14" t="s">
        <v>128</v>
      </c>
      <c r="AW417" s="14" t="s">
        <v>27</v>
      </c>
      <c r="AX417" s="14" t="s">
        <v>77</v>
      </c>
      <c r="AY417" s="150" t="s">
        <v>122</v>
      </c>
    </row>
    <row r="418" spans="2:65" s="13" customFormat="1">
      <c r="B418" s="143"/>
      <c r="D418" s="138" t="s">
        <v>175</v>
      </c>
      <c r="F418" s="145" t="s">
        <v>808</v>
      </c>
      <c r="H418" s="146">
        <v>0</v>
      </c>
      <c r="L418" s="143"/>
      <c r="M418" s="147"/>
      <c r="T418" s="148"/>
      <c r="AT418" s="144" t="s">
        <v>175</v>
      </c>
      <c r="AU418" s="144" t="s">
        <v>78</v>
      </c>
      <c r="AV418" s="13" t="s">
        <v>78</v>
      </c>
      <c r="AW418" s="13" t="s">
        <v>3</v>
      </c>
      <c r="AX418" s="13" t="s">
        <v>77</v>
      </c>
      <c r="AY418" s="144" t="s">
        <v>122</v>
      </c>
    </row>
    <row r="419" spans="2:65" s="1" customFormat="1" ht="24.15" customHeight="1">
      <c r="B419" s="124"/>
      <c r="C419" s="125" t="s">
        <v>809</v>
      </c>
      <c r="D419" s="125" t="s">
        <v>124</v>
      </c>
      <c r="E419" s="126" t="s">
        <v>810</v>
      </c>
      <c r="F419" s="127" t="s">
        <v>811</v>
      </c>
      <c r="G419" s="128" t="s">
        <v>149</v>
      </c>
      <c r="H419" s="129">
        <v>0</v>
      </c>
      <c r="I419" s="130">
        <v>1910</v>
      </c>
      <c r="J419" s="130">
        <f>ROUND(I419*H419,2)</f>
        <v>0</v>
      </c>
      <c r="K419" s="127" t="s">
        <v>1</v>
      </c>
      <c r="L419" s="29"/>
      <c r="M419" s="131" t="s">
        <v>1</v>
      </c>
      <c r="N419" s="132" t="s">
        <v>35</v>
      </c>
      <c r="O419" s="133">
        <v>0</v>
      </c>
      <c r="P419" s="133">
        <f>O419*H419</f>
        <v>0</v>
      </c>
      <c r="Q419" s="133">
        <v>0</v>
      </c>
      <c r="R419" s="133">
        <f>Q419*H419</f>
        <v>0</v>
      </c>
      <c r="S419" s="133">
        <v>0</v>
      </c>
      <c r="T419" s="134">
        <f>S419*H419</f>
        <v>0</v>
      </c>
      <c r="AR419" s="135" t="s">
        <v>128</v>
      </c>
      <c r="AT419" s="135" t="s">
        <v>124</v>
      </c>
      <c r="AU419" s="135" t="s">
        <v>78</v>
      </c>
      <c r="AY419" s="17" t="s">
        <v>122</v>
      </c>
      <c r="BE419" s="136">
        <f>IF(N419="základní",J419,0)</f>
        <v>0</v>
      </c>
      <c r="BF419" s="136">
        <f>IF(N419="snížená",J419,0)</f>
        <v>0</v>
      </c>
      <c r="BG419" s="136">
        <f>IF(N419="zákl. přenesená",J419,0)</f>
        <v>0</v>
      </c>
      <c r="BH419" s="136">
        <f>IF(N419="sníž. přenesená",J419,0)</f>
        <v>0</v>
      </c>
      <c r="BI419" s="136">
        <f>IF(N419="nulová",J419,0)</f>
        <v>0</v>
      </c>
      <c r="BJ419" s="17" t="s">
        <v>77</v>
      </c>
      <c r="BK419" s="136">
        <f>ROUND(I419*H419,2)</f>
        <v>0</v>
      </c>
      <c r="BL419" s="17" t="s">
        <v>128</v>
      </c>
      <c r="BM419" s="135" t="s">
        <v>812</v>
      </c>
    </row>
    <row r="420" spans="2:65" s="12" customFormat="1">
      <c r="B420" s="137"/>
      <c r="D420" s="138" t="s">
        <v>175</v>
      </c>
      <c r="E420" s="139" t="s">
        <v>1</v>
      </c>
      <c r="F420" s="140" t="s">
        <v>813</v>
      </c>
      <c r="H420" s="139" t="s">
        <v>1</v>
      </c>
      <c r="L420" s="137"/>
      <c r="M420" s="141"/>
      <c r="T420" s="142"/>
      <c r="AT420" s="139" t="s">
        <v>175</v>
      </c>
      <c r="AU420" s="139" t="s">
        <v>78</v>
      </c>
      <c r="AV420" s="12" t="s">
        <v>77</v>
      </c>
      <c r="AW420" s="12" t="s">
        <v>27</v>
      </c>
      <c r="AX420" s="12" t="s">
        <v>70</v>
      </c>
      <c r="AY420" s="139" t="s">
        <v>122</v>
      </c>
    </row>
    <row r="421" spans="2:65" s="13" customFormat="1">
      <c r="B421" s="143"/>
      <c r="D421" s="138" t="s">
        <v>175</v>
      </c>
      <c r="E421" s="144" t="s">
        <v>1</v>
      </c>
      <c r="F421" s="145" t="s">
        <v>814</v>
      </c>
      <c r="H421" s="146">
        <v>2.72</v>
      </c>
      <c r="L421" s="143"/>
      <c r="M421" s="147"/>
      <c r="T421" s="148"/>
      <c r="AT421" s="144" t="s">
        <v>175</v>
      </c>
      <c r="AU421" s="144" t="s">
        <v>78</v>
      </c>
      <c r="AV421" s="13" t="s">
        <v>78</v>
      </c>
      <c r="AW421" s="13" t="s">
        <v>27</v>
      </c>
      <c r="AX421" s="13" t="s">
        <v>70</v>
      </c>
      <c r="AY421" s="144" t="s">
        <v>122</v>
      </c>
    </row>
    <row r="422" spans="2:65" s="13" customFormat="1">
      <c r="B422" s="143"/>
      <c r="D422" s="138" t="s">
        <v>175</v>
      </c>
      <c r="E422" s="144" t="s">
        <v>1</v>
      </c>
      <c r="F422" s="145" t="s">
        <v>815</v>
      </c>
      <c r="H422" s="146">
        <v>1.7</v>
      </c>
      <c r="L422" s="143"/>
      <c r="M422" s="147"/>
      <c r="T422" s="148"/>
      <c r="AT422" s="144" t="s">
        <v>175</v>
      </c>
      <c r="AU422" s="144" t="s">
        <v>78</v>
      </c>
      <c r="AV422" s="13" t="s">
        <v>78</v>
      </c>
      <c r="AW422" s="13" t="s">
        <v>27</v>
      </c>
      <c r="AX422" s="13" t="s">
        <v>70</v>
      </c>
      <c r="AY422" s="144" t="s">
        <v>122</v>
      </c>
    </row>
    <row r="423" spans="2:65" s="14" customFormat="1">
      <c r="B423" s="149"/>
      <c r="D423" s="138" t="s">
        <v>175</v>
      </c>
      <c r="E423" s="150" t="s">
        <v>1</v>
      </c>
      <c r="F423" s="151" t="s">
        <v>180</v>
      </c>
      <c r="H423" s="152">
        <v>4.42</v>
      </c>
      <c r="L423" s="149"/>
      <c r="M423" s="153"/>
      <c r="T423" s="154"/>
      <c r="AT423" s="150" t="s">
        <v>175</v>
      </c>
      <c r="AU423" s="150" t="s">
        <v>78</v>
      </c>
      <c r="AV423" s="14" t="s">
        <v>128</v>
      </c>
      <c r="AW423" s="14" t="s">
        <v>27</v>
      </c>
      <c r="AX423" s="14" t="s">
        <v>77</v>
      </c>
      <c r="AY423" s="150" t="s">
        <v>122</v>
      </c>
    </row>
    <row r="424" spans="2:65" s="13" customFormat="1">
      <c r="B424" s="143"/>
      <c r="D424" s="138" t="s">
        <v>175</v>
      </c>
      <c r="F424" s="145" t="s">
        <v>816</v>
      </c>
      <c r="H424" s="146">
        <v>0</v>
      </c>
      <c r="L424" s="143"/>
      <c r="M424" s="147"/>
      <c r="T424" s="148"/>
      <c r="AT424" s="144" t="s">
        <v>175</v>
      </c>
      <c r="AU424" s="144" t="s">
        <v>78</v>
      </c>
      <c r="AV424" s="13" t="s">
        <v>78</v>
      </c>
      <c r="AW424" s="13" t="s">
        <v>3</v>
      </c>
      <c r="AX424" s="13" t="s">
        <v>77</v>
      </c>
      <c r="AY424" s="144" t="s">
        <v>122</v>
      </c>
    </row>
    <row r="425" spans="2:65" s="1" customFormat="1" ht="24.15" customHeight="1">
      <c r="B425" s="124"/>
      <c r="C425" s="125" t="s">
        <v>817</v>
      </c>
      <c r="D425" s="125" t="s">
        <v>124</v>
      </c>
      <c r="E425" s="126" t="s">
        <v>818</v>
      </c>
      <c r="F425" s="127" t="s">
        <v>819</v>
      </c>
      <c r="G425" s="128" t="s">
        <v>149</v>
      </c>
      <c r="H425" s="129">
        <v>0.3</v>
      </c>
      <c r="I425" s="130">
        <v>4350</v>
      </c>
      <c r="J425" s="130">
        <f>ROUND(I425*H425,2)</f>
        <v>1305</v>
      </c>
      <c r="K425" s="127" t="s">
        <v>820</v>
      </c>
      <c r="L425" s="29"/>
      <c r="M425" s="131" t="s">
        <v>1</v>
      </c>
      <c r="N425" s="132" t="s">
        <v>35</v>
      </c>
      <c r="O425" s="133">
        <v>2.2999999999999998</v>
      </c>
      <c r="P425" s="133">
        <f>O425*H425</f>
        <v>0.69</v>
      </c>
      <c r="Q425" s="133">
        <v>1.47E-3</v>
      </c>
      <c r="R425" s="133">
        <f>Q425*H425</f>
        <v>4.4099999999999999E-4</v>
      </c>
      <c r="S425" s="133">
        <v>3.9E-2</v>
      </c>
      <c r="T425" s="134">
        <f>S425*H425</f>
        <v>1.17E-2</v>
      </c>
      <c r="AR425" s="135" t="s">
        <v>128</v>
      </c>
      <c r="AT425" s="135" t="s">
        <v>124</v>
      </c>
      <c r="AU425" s="135" t="s">
        <v>78</v>
      </c>
      <c r="AY425" s="17" t="s">
        <v>122</v>
      </c>
      <c r="BE425" s="136">
        <f>IF(N425="základní",J425,0)</f>
        <v>1305</v>
      </c>
      <c r="BF425" s="136">
        <f>IF(N425="snížená",J425,0)</f>
        <v>0</v>
      </c>
      <c r="BG425" s="136">
        <f>IF(N425="zákl. přenesená",J425,0)</f>
        <v>0</v>
      </c>
      <c r="BH425" s="136">
        <f>IF(N425="sníž. přenesená",J425,0)</f>
        <v>0</v>
      </c>
      <c r="BI425" s="136">
        <f>IF(N425="nulová",J425,0)</f>
        <v>0</v>
      </c>
      <c r="BJ425" s="17" t="s">
        <v>77</v>
      </c>
      <c r="BK425" s="136">
        <f>ROUND(I425*H425,2)</f>
        <v>1305</v>
      </c>
      <c r="BL425" s="17" t="s">
        <v>128</v>
      </c>
      <c r="BM425" s="135" t="s">
        <v>821</v>
      </c>
    </row>
    <row r="426" spans="2:65" s="13" customFormat="1">
      <c r="B426" s="143"/>
      <c r="D426" s="138" t="s">
        <v>175</v>
      </c>
      <c r="E426" s="144" t="s">
        <v>1</v>
      </c>
      <c r="F426" s="145" t="s">
        <v>822</v>
      </c>
      <c r="H426" s="146">
        <v>0.3</v>
      </c>
      <c r="L426" s="143"/>
      <c r="M426" s="147"/>
      <c r="T426" s="148"/>
      <c r="AT426" s="144" t="s">
        <v>175</v>
      </c>
      <c r="AU426" s="144" t="s">
        <v>78</v>
      </c>
      <c r="AV426" s="13" t="s">
        <v>78</v>
      </c>
      <c r="AW426" s="13" t="s">
        <v>27</v>
      </c>
      <c r="AX426" s="13" t="s">
        <v>77</v>
      </c>
      <c r="AY426" s="144" t="s">
        <v>122</v>
      </c>
    </row>
    <row r="427" spans="2:65" s="1" customFormat="1" ht="24.15" customHeight="1">
      <c r="B427" s="124"/>
      <c r="C427" s="125" t="s">
        <v>823</v>
      </c>
      <c r="D427" s="125" t="s">
        <v>124</v>
      </c>
      <c r="E427" s="126" t="s">
        <v>824</v>
      </c>
      <c r="F427" s="127" t="s">
        <v>825</v>
      </c>
      <c r="G427" s="128" t="s">
        <v>149</v>
      </c>
      <c r="H427" s="129">
        <v>1.8</v>
      </c>
      <c r="I427" s="130">
        <v>11300</v>
      </c>
      <c r="J427" s="130">
        <f>ROUND(I427*H427,2)</f>
        <v>20340</v>
      </c>
      <c r="K427" s="127" t="s">
        <v>820</v>
      </c>
      <c r="L427" s="29"/>
      <c r="M427" s="131" t="s">
        <v>1</v>
      </c>
      <c r="N427" s="132" t="s">
        <v>35</v>
      </c>
      <c r="O427" s="133">
        <v>6.4</v>
      </c>
      <c r="P427" s="133">
        <f>O427*H427</f>
        <v>11.520000000000001</v>
      </c>
      <c r="Q427" s="133">
        <v>4.15E-3</v>
      </c>
      <c r="R427" s="133">
        <f>Q427*H427</f>
        <v>7.4700000000000001E-3</v>
      </c>
      <c r="S427" s="133">
        <v>0.27</v>
      </c>
      <c r="T427" s="134">
        <f>S427*H427</f>
        <v>0.48600000000000004</v>
      </c>
      <c r="AR427" s="135" t="s">
        <v>128</v>
      </c>
      <c r="AT427" s="135" t="s">
        <v>124</v>
      </c>
      <c r="AU427" s="135" t="s">
        <v>78</v>
      </c>
      <c r="AY427" s="17" t="s">
        <v>122</v>
      </c>
      <c r="BE427" s="136">
        <f>IF(N427="základní",J427,0)</f>
        <v>20340</v>
      </c>
      <c r="BF427" s="136">
        <f>IF(N427="snížená",J427,0)</f>
        <v>0</v>
      </c>
      <c r="BG427" s="136">
        <f>IF(N427="zákl. přenesená",J427,0)</f>
        <v>0</v>
      </c>
      <c r="BH427" s="136">
        <f>IF(N427="sníž. přenesená",J427,0)</f>
        <v>0</v>
      </c>
      <c r="BI427" s="136">
        <f>IF(N427="nulová",J427,0)</f>
        <v>0</v>
      </c>
      <c r="BJ427" s="17" t="s">
        <v>77</v>
      </c>
      <c r="BK427" s="136">
        <f>ROUND(I427*H427,2)</f>
        <v>20340</v>
      </c>
      <c r="BL427" s="17" t="s">
        <v>128</v>
      </c>
      <c r="BM427" s="135" t="s">
        <v>826</v>
      </c>
    </row>
    <row r="428" spans="2:65" s="13" customFormat="1">
      <c r="B428" s="143"/>
      <c r="D428" s="138" t="s">
        <v>175</v>
      </c>
      <c r="E428" s="144" t="s">
        <v>1</v>
      </c>
      <c r="F428" s="145" t="s">
        <v>827</v>
      </c>
      <c r="H428" s="146">
        <v>1.8</v>
      </c>
      <c r="L428" s="143"/>
      <c r="M428" s="147"/>
      <c r="T428" s="148"/>
      <c r="AT428" s="144" t="s">
        <v>175</v>
      </c>
      <c r="AU428" s="144" t="s">
        <v>78</v>
      </c>
      <c r="AV428" s="13" t="s">
        <v>78</v>
      </c>
      <c r="AW428" s="13" t="s">
        <v>27</v>
      </c>
      <c r="AX428" s="13" t="s">
        <v>77</v>
      </c>
      <c r="AY428" s="144" t="s">
        <v>122</v>
      </c>
    </row>
    <row r="429" spans="2:65" s="11" customFormat="1" ht="22.8" customHeight="1">
      <c r="B429" s="113"/>
      <c r="D429" s="114" t="s">
        <v>69</v>
      </c>
      <c r="E429" s="122" t="s">
        <v>828</v>
      </c>
      <c r="F429" s="122" t="s">
        <v>829</v>
      </c>
      <c r="J429" s="123">
        <f>BK429</f>
        <v>0</v>
      </c>
      <c r="L429" s="113"/>
      <c r="M429" s="117"/>
      <c r="P429" s="118">
        <f>SUM(P430:P435)</f>
        <v>0</v>
      </c>
      <c r="R429" s="118">
        <f>SUM(R430:R435)</f>
        <v>0</v>
      </c>
      <c r="T429" s="119">
        <f>SUM(T430:T435)</f>
        <v>0</v>
      </c>
      <c r="AR429" s="114" t="s">
        <v>77</v>
      </c>
      <c r="AT429" s="120" t="s">
        <v>69</v>
      </c>
      <c r="AU429" s="120" t="s">
        <v>77</v>
      </c>
      <c r="AY429" s="114" t="s">
        <v>122</v>
      </c>
      <c r="BK429" s="121">
        <f>SUM(BK430:BK435)</f>
        <v>0</v>
      </c>
    </row>
    <row r="430" spans="2:65" s="1" customFormat="1" ht="21.75" customHeight="1">
      <c r="B430" s="124"/>
      <c r="C430" s="125" t="s">
        <v>830</v>
      </c>
      <c r="D430" s="125" t="s">
        <v>124</v>
      </c>
      <c r="E430" s="126" t="s">
        <v>831</v>
      </c>
      <c r="F430" s="127" t="s">
        <v>832</v>
      </c>
      <c r="G430" s="128" t="s">
        <v>249</v>
      </c>
      <c r="H430" s="129">
        <v>0</v>
      </c>
      <c r="I430" s="130">
        <v>51.7</v>
      </c>
      <c r="J430" s="130">
        <f t="shared" ref="J430:J435" si="90">ROUND(I430*H430,2)</f>
        <v>0</v>
      </c>
      <c r="K430" s="127" t="s">
        <v>1</v>
      </c>
      <c r="L430" s="29"/>
      <c r="M430" s="131" t="s">
        <v>1</v>
      </c>
      <c r="N430" s="132" t="s">
        <v>35</v>
      </c>
      <c r="O430" s="133">
        <v>0</v>
      </c>
      <c r="P430" s="133">
        <f t="shared" ref="P430:P435" si="91">O430*H430</f>
        <v>0</v>
      </c>
      <c r="Q430" s="133">
        <v>0</v>
      </c>
      <c r="R430" s="133">
        <f t="shared" ref="R430:R435" si="92">Q430*H430</f>
        <v>0</v>
      </c>
      <c r="S430" s="133">
        <v>0</v>
      </c>
      <c r="T430" s="134">
        <f t="shared" ref="T430:T435" si="93">S430*H430</f>
        <v>0</v>
      </c>
      <c r="AR430" s="135" t="s">
        <v>128</v>
      </c>
      <c r="AT430" s="135" t="s">
        <v>124</v>
      </c>
      <c r="AU430" s="135" t="s">
        <v>78</v>
      </c>
      <c r="AY430" s="17" t="s">
        <v>122</v>
      </c>
      <c r="BE430" s="136">
        <f t="shared" ref="BE430:BE435" si="94">IF(N430="základní",J430,0)</f>
        <v>0</v>
      </c>
      <c r="BF430" s="136">
        <f t="shared" ref="BF430:BF435" si="95">IF(N430="snížená",J430,0)</f>
        <v>0</v>
      </c>
      <c r="BG430" s="136">
        <f t="shared" ref="BG430:BG435" si="96">IF(N430="zákl. přenesená",J430,0)</f>
        <v>0</v>
      </c>
      <c r="BH430" s="136">
        <f t="shared" ref="BH430:BH435" si="97">IF(N430="sníž. přenesená",J430,0)</f>
        <v>0</v>
      </c>
      <c r="BI430" s="136">
        <f t="shared" ref="BI430:BI435" si="98">IF(N430="nulová",J430,0)</f>
        <v>0</v>
      </c>
      <c r="BJ430" s="17" t="s">
        <v>77</v>
      </c>
      <c r="BK430" s="136">
        <f t="shared" ref="BK430:BK435" si="99">ROUND(I430*H430,2)</f>
        <v>0</v>
      </c>
      <c r="BL430" s="17" t="s">
        <v>128</v>
      </c>
      <c r="BM430" s="135" t="s">
        <v>833</v>
      </c>
    </row>
    <row r="431" spans="2:65" s="1" customFormat="1" ht="24.15" customHeight="1">
      <c r="B431" s="124"/>
      <c r="C431" s="125" t="s">
        <v>834</v>
      </c>
      <c r="D431" s="125" t="s">
        <v>124</v>
      </c>
      <c r="E431" s="126" t="s">
        <v>835</v>
      </c>
      <c r="F431" s="127" t="s">
        <v>836</v>
      </c>
      <c r="G431" s="128" t="s">
        <v>249</v>
      </c>
      <c r="H431" s="129">
        <v>0</v>
      </c>
      <c r="I431" s="130">
        <v>11.1</v>
      </c>
      <c r="J431" s="130">
        <f t="shared" si="90"/>
        <v>0</v>
      </c>
      <c r="K431" s="127" t="s">
        <v>1</v>
      </c>
      <c r="L431" s="29"/>
      <c r="M431" s="131" t="s">
        <v>1</v>
      </c>
      <c r="N431" s="132" t="s">
        <v>35</v>
      </c>
      <c r="O431" s="133">
        <v>0</v>
      </c>
      <c r="P431" s="133">
        <f t="shared" si="91"/>
        <v>0</v>
      </c>
      <c r="Q431" s="133">
        <v>0</v>
      </c>
      <c r="R431" s="133">
        <f t="shared" si="92"/>
        <v>0</v>
      </c>
      <c r="S431" s="133">
        <v>0</v>
      </c>
      <c r="T431" s="134">
        <f t="shared" si="93"/>
        <v>0</v>
      </c>
      <c r="AR431" s="135" t="s">
        <v>128</v>
      </c>
      <c r="AT431" s="135" t="s">
        <v>124</v>
      </c>
      <c r="AU431" s="135" t="s">
        <v>78</v>
      </c>
      <c r="AY431" s="17" t="s">
        <v>122</v>
      </c>
      <c r="BE431" s="136">
        <f t="shared" si="94"/>
        <v>0</v>
      </c>
      <c r="BF431" s="136">
        <f t="shared" si="95"/>
        <v>0</v>
      </c>
      <c r="BG431" s="136">
        <f t="shared" si="96"/>
        <v>0</v>
      </c>
      <c r="BH431" s="136">
        <f t="shared" si="97"/>
        <v>0</v>
      </c>
      <c r="BI431" s="136">
        <f t="shared" si="98"/>
        <v>0</v>
      </c>
      <c r="BJ431" s="17" t="s">
        <v>77</v>
      </c>
      <c r="BK431" s="136">
        <f t="shared" si="99"/>
        <v>0</v>
      </c>
      <c r="BL431" s="17" t="s">
        <v>128</v>
      </c>
      <c r="BM431" s="135" t="s">
        <v>837</v>
      </c>
    </row>
    <row r="432" spans="2:65" s="1" customFormat="1" ht="21.75" customHeight="1">
      <c r="B432" s="124"/>
      <c r="C432" s="125" t="s">
        <v>838</v>
      </c>
      <c r="D432" s="125" t="s">
        <v>124</v>
      </c>
      <c r="E432" s="126" t="s">
        <v>839</v>
      </c>
      <c r="F432" s="127" t="s">
        <v>840</v>
      </c>
      <c r="G432" s="128" t="s">
        <v>249</v>
      </c>
      <c r="H432" s="129">
        <v>0</v>
      </c>
      <c r="I432" s="130">
        <v>57.9</v>
      </c>
      <c r="J432" s="130">
        <f t="shared" si="90"/>
        <v>0</v>
      </c>
      <c r="K432" s="127" t="s">
        <v>1</v>
      </c>
      <c r="L432" s="29"/>
      <c r="M432" s="131" t="s">
        <v>1</v>
      </c>
      <c r="N432" s="132" t="s">
        <v>35</v>
      </c>
      <c r="O432" s="133">
        <v>0</v>
      </c>
      <c r="P432" s="133">
        <f t="shared" si="91"/>
        <v>0</v>
      </c>
      <c r="Q432" s="133">
        <v>0</v>
      </c>
      <c r="R432" s="133">
        <f t="shared" si="92"/>
        <v>0</v>
      </c>
      <c r="S432" s="133">
        <v>0</v>
      </c>
      <c r="T432" s="134">
        <f t="shared" si="93"/>
        <v>0</v>
      </c>
      <c r="AR432" s="135" t="s">
        <v>128</v>
      </c>
      <c r="AT432" s="135" t="s">
        <v>124</v>
      </c>
      <c r="AU432" s="135" t="s">
        <v>78</v>
      </c>
      <c r="AY432" s="17" t="s">
        <v>122</v>
      </c>
      <c r="BE432" s="136">
        <f t="shared" si="94"/>
        <v>0</v>
      </c>
      <c r="BF432" s="136">
        <f t="shared" si="95"/>
        <v>0</v>
      </c>
      <c r="BG432" s="136">
        <f t="shared" si="96"/>
        <v>0</v>
      </c>
      <c r="BH432" s="136">
        <f t="shared" si="97"/>
        <v>0</v>
      </c>
      <c r="BI432" s="136">
        <f t="shared" si="98"/>
        <v>0</v>
      </c>
      <c r="BJ432" s="17" t="s">
        <v>77</v>
      </c>
      <c r="BK432" s="136">
        <f t="shared" si="99"/>
        <v>0</v>
      </c>
      <c r="BL432" s="17" t="s">
        <v>128</v>
      </c>
      <c r="BM432" s="135" t="s">
        <v>841</v>
      </c>
    </row>
    <row r="433" spans="2:65" s="1" customFormat="1" ht="24.15" customHeight="1">
      <c r="B433" s="124"/>
      <c r="C433" s="125" t="s">
        <v>842</v>
      </c>
      <c r="D433" s="125" t="s">
        <v>124</v>
      </c>
      <c r="E433" s="126" t="s">
        <v>843</v>
      </c>
      <c r="F433" s="127" t="s">
        <v>844</v>
      </c>
      <c r="G433" s="128" t="s">
        <v>249</v>
      </c>
      <c r="H433" s="129">
        <v>0</v>
      </c>
      <c r="I433" s="130">
        <v>14.2</v>
      </c>
      <c r="J433" s="130">
        <f t="shared" si="90"/>
        <v>0</v>
      </c>
      <c r="K433" s="127" t="s">
        <v>1</v>
      </c>
      <c r="L433" s="29"/>
      <c r="M433" s="131" t="s">
        <v>1</v>
      </c>
      <c r="N433" s="132" t="s">
        <v>35</v>
      </c>
      <c r="O433" s="133">
        <v>0</v>
      </c>
      <c r="P433" s="133">
        <f t="shared" si="91"/>
        <v>0</v>
      </c>
      <c r="Q433" s="133">
        <v>0</v>
      </c>
      <c r="R433" s="133">
        <f t="shared" si="92"/>
        <v>0</v>
      </c>
      <c r="S433" s="133">
        <v>0</v>
      </c>
      <c r="T433" s="134">
        <f t="shared" si="93"/>
        <v>0</v>
      </c>
      <c r="AR433" s="135" t="s">
        <v>128</v>
      </c>
      <c r="AT433" s="135" t="s">
        <v>124</v>
      </c>
      <c r="AU433" s="135" t="s">
        <v>78</v>
      </c>
      <c r="AY433" s="17" t="s">
        <v>122</v>
      </c>
      <c r="BE433" s="136">
        <f t="shared" si="94"/>
        <v>0</v>
      </c>
      <c r="BF433" s="136">
        <f t="shared" si="95"/>
        <v>0</v>
      </c>
      <c r="BG433" s="136">
        <f t="shared" si="96"/>
        <v>0</v>
      </c>
      <c r="BH433" s="136">
        <f t="shared" si="97"/>
        <v>0</v>
      </c>
      <c r="BI433" s="136">
        <f t="shared" si="98"/>
        <v>0</v>
      </c>
      <c r="BJ433" s="17" t="s">
        <v>77</v>
      </c>
      <c r="BK433" s="136">
        <f t="shared" si="99"/>
        <v>0</v>
      </c>
      <c r="BL433" s="17" t="s">
        <v>128</v>
      </c>
      <c r="BM433" s="135" t="s">
        <v>845</v>
      </c>
    </row>
    <row r="434" spans="2:65" s="1" customFormat="1" ht="44.25" customHeight="1">
      <c r="B434" s="124"/>
      <c r="C434" s="125" t="s">
        <v>846</v>
      </c>
      <c r="D434" s="125" t="s">
        <v>124</v>
      </c>
      <c r="E434" s="126" t="s">
        <v>847</v>
      </c>
      <c r="F434" s="127" t="s">
        <v>848</v>
      </c>
      <c r="G434" s="128" t="s">
        <v>249</v>
      </c>
      <c r="H434" s="129">
        <v>0</v>
      </c>
      <c r="I434" s="130">
        <v>304</v>
      </c>
      <c r="J434" s="130">
        <f t="shared" si="90"/>
        <v>0</v>
      </c>
      <c r="K434" s="127" t="s">
        <v>1</v>
      </c>
      <c r="L434" s="29"/>
      <c r="M434" s="131" t="s">
        <v>1</v>
      </c>
      <c r="N434" s="132" t="s">
        <v>35</v>
      </c>
      <c r="O434" s="133">
        <v>0</v>
      </c>
      <c r="P434" s="133">
        <f t="shared" si="91"/>
        <v>0</v>
      </c>
      <c r="Q434" s="133">
        <v>0</v>
      </c>
      <c r="R434" s="133">
        <f t="shared" si="92"/>
        <v>0</v>
      </c>
      <c r="S434" s="133">
        <v>0</v>
      </c>
      <c r="T434" s="134">
        <f t="shared" si="93"/>
        <v>0</v>
      </c>
      <c r="AR434" s="135" t="s">
        <v>128</v>
      </c>
      <c r="AT434" s="135" t="s">
        <v>124</v>
      </c>
      <c r="AU434" s="135" t="s">
        <v>78</v>
      </c>
      <c r="AY434" s="17" t="s">
        <v>122</v>
      </c>
      <c r="BE434" s="136">
        <f t="shared" si="94"/>
        <v>0</v>
      </c>
      <c r="BF434" s="136">
        <f t="shared" si="95"/>
        <v>0</v>
      </c>
      <c r="BG434" s="136">
        <f t="shared" si="96"/>
        <v>0</v>
      </c>
      <c r="BH434" s="136">
        <f t="shared" si="97"/>
        <v>0</v>
      </c>
      <c r="BI434" s="136">
        <f t="shared" si="98"/>
        <v>0</v>
      </c>
      <c r="BJ434" s="17" t="s">
        <v>77</v>
      </c>
      <c r="BK434" s="136">
        <f t="shared" si="99"/>
        <v>0</v>
      </c>
      <c r="BL434" s="17" t="s">
        <v>128</v>
      </c>
      <c r="BM434" s="135" t="s">
        <v>849</v>
      </c>
    </row>
    <row r="435" spans="2:65" s="1" customFormat="1" ht="44.25" customHeight="1">
      <c r="B435" s="124"/>
      <c r="C435" s="125" t="s">
        <v>850</v>
      </c>
      <c r="D435" s="125" t="s">
        <v>124</v>
      </c>
      <c r="E435" s="126" t="s">
        <v>851</v>
      </c>
      <c r="F435" s="127" t="s">
        <v>852</v>
      </c>
      <c r="G435" s="128" t="s">
        <v>249</v>
      </c>
      <c r="H435" s="129">
        <v>0</v>
      </c>
      <c r="I435" s="130">
        <v>500</v>
      </c>
      <c r="J435" s="130">
        <f t="shared" si="90"/>
        <v>0</v>
      </c>
      <c r="K435" s="127" t="s">
        <v>1</v>
      </c>
      <c r="L435" s="29"/>
      <c r="M435" s="131" t="s">
        <v>1</v>
      </c>
      <c r="N435" s="132" t="s">
        <v>35</v>
      </c>
      <c r="O435" s="133">
        <v>0</v>
      </c>
      <c r="P435" s="133">
        <f t="shared" si="91"/>
        <v>0</v>
      </c>
      <c r="Q435" s="133">
        <v>0</v>
      </c>
      <c r="R435" s="133">
        <f t="shared" si="92"/>
        <v>0</v>
      </c>
      <c r="S435" s="133">
        <v>0</v>
      </c>
      <c r="T435" s="134">
        <f t="shared" si="93"/>
        <v>0</v>
      </c>
      <c r="AR435" s="135" t="s">
        <v>128</v>
      </c>
      <c r="AT435" s="135" t="s">
        <v>124</v>
      </c>
      <c r="AU435" s="135" t="s">
        <v>78</v>
      </c>
      <c r="AY435" s="17" t="s">
        <v>122</v>
      </c>
      <c r="BE435" s="136">
        <f t="shared" si="94"/>
        <v>0</v>
      </c>
      <c r="BF435" s="136">
        <f t="shared" si="95"/>
        <v>0</v>
      </c>
      <c r="BG435" s="136">
        <f t="shared" si="96"/>
        <v>0</v>
      </c>
      <c r="BH435" s="136">
        <f t="shared" si="97"/>
        <v>0</v>
      </c>
      <c r="BI435" s="136">
        <f t="shared" si="98"/>
        <v>0</v>
      </c>
      <c r="BJ435" s="17" t="s">
        <v>77</v>
      </c>
      <c r="BK435" s="136">
        <f t="shared" si="99"/>
        <v>0</v>
      </c>
      <c r="BL435" s="17" t="s">
        <v>128</v>
      </c>
      <c r="BM435" s="135" t="s">
        <v>853</v>
      </c>
    </row>
    <row r="436" spans="2:65" s="11" customFormat="1" ht="22.8" customHeight="1">
      <c r="B436" s="113"/>
      <c r="D436" s="114" t="s">
        <v>69</v>
      </c>
      <c r="E436" s="122" t="s">
        <v>854</v>
      </c>
      <c r="F436" s="122" t="s">
        <v>855</v>
      </c>
      <c r="J436" s="123">
        <f>BK436</f>
        <v>0</v>
      </c>
      <c r="L436" s="113"/>
      <c r="M436" s="117"/>
      <c r="P436" s="118">
        <f>SUM(P437:P440)</f>
        <v>0</v>
      </c>
      <c r="R436" s="118">
        <f>SUM(R437:R440)</f>
        <v>0</v>
      </c>
      <c r="T436" s="119">
        <f>SUM(T437:T440)</f>
        <v>0</v>
      </c>
      <c r="AR436" s="114" t="s">
        <v>77</v>
      </c>
      <c r="AT436" s="120" t="s">
        <v>69</v>
      </c>
      <c r="AU436" s="120" t="s">
        <v>77</v>
      </c>
      <c r="AY436" s="114" t="s">
        <v>122</v>
      </c>
      <c r="BK436" s="121">
        <f>SUM(BK437:BK440)</f>
        <v>0</v>
      </c>
    </row>
    <row r="437" spans="2:65" s="1" customFormat="1" ht="24.15" customHeight="1">
      <c r="B437" s="124"/>
      <c r="C437" s="125" t="s">
        <v>856</v>
      </c>
      <c r="D437" s="125" t="s">
        <v>124</v>
      </c>
      <c r="E437" s="126" t="s">
        <v>857</v>
      </c>
      <c r="F437" s="127" t="s">
        <v>858</v>
      </c>
      <c r="G437" s="128" t="s">
        <v>249</v>
      </c>
      <c r="H437" s="129">
        <v>0</v>
      </c>
      <c r="I437" s="130">
        <v>1180</v>
      </c>
      <c r="J437" s="130">
        <f>ROUND(I437*H437,2)</f>
        <v>0</v>
      </c>
      <c r="K437" s="127" t="s">
        <v>1</v>
      </c>
      <c r="L437" s="29"/>
      <c r="M437" s="131" t="s">
        <v>1</v>
      </c>
      <c r="N437" s="132" t="s">
        <v>35</v>
      </c>
      <c r="O437" s="133">
        <v>0</v>
      </c>
      <c r="P437" s="133">
        <f>O437*H437</f>
        <v>0</v>
      </c>
      <c r="Q437" s="133">
        <v>0</v>
      </c>
      <c r="R437" s="133">
        <f>Q437*H437</f>
        <v>0</v>
      </c>
      <c r="S437" s="133">
        <v>0</v>
      </c>
      <c r="T437" s="134">
        <f>S437*H437</f>
        <v>0</v>
      </c>
      <c r="AR437" s="135" t="s">
        <v>128</v>
      </c>
      <c r="AT437" s="135" t="s">
        <v>124</v>
      </c>
      <c r="AU437" s="135" t="s">
        <v>78</v>
      </c>
      <c r="AY437" s="17" t="s">
        <v>122</v>
      </c>
      <c r="BE437" s="136">
        <f>IF(N437="základní",J437,0)</f>
        <v>0</v>
      </c>
      <c r="BF437" s="136">
        <f>IF(N437="snížená",J437,0)</f>
        <v>0</v>
      </c>
      <c r="BG437" s="136">
        <f>IF(N437="zákl. přenesená",J437,0)</f>
        <v>0</v>
      </c>
      <c r="BH437" s="136">
        <f>IF(N437="sníž. přenesená",J437,0)</f>
        <v>0</v>
      </c>
      <c r="BI437" s="136">
        <f>IF(N437="nulová",J437,0)</f>
        <v>0</v>
      </c>
      <c r="BJ437" s="17" t="s">
        <v>77</v>
      </c>
      <c r="BK437" s="136">
        <f>ROUND(I437*H437,2)</f>
        <v>0</v>
      </c>
      <c r="BL437" s="17" t="s">
        <v>128</v>
      </c>
      <c r="BM437" s="135" t="s">
        <v>859</v>
      </c>
    </row>
    <row r="438" spans="2:65" s="13" customFormat="1">
      <c r="B438" s="143"/>
      <c r="D438" s="138" t="s">
        <v>175</v>
      </c>
      <c r="F438" s="145" t="s">
        <v>860</v>
      </c>
      <c r="H438" s="146">
        <v>0</v>
      </c>
      <c r="L438" s="143"/>
      <c r="M438" s="147"/>
      <c r="T438" s="148"/>
      <c r="AT438" s="144" t="s">
        <v>175</v>
      </c>
      <c r="AU438" s="144" t="s">
        <v>78</v>
      </c>
      <c r="AV438" s="13" t="s">
        <v>78</v>
      </c>
      <c r="AW438" s="13" t="s">
        <v>3</v>
      </c>
      <c r="AX438" s="13" t="s">
        <v>77</v>
      </c>
      <c r="AY438" s="144" t="s">
        <v>122</v>
      </c>
    </row>
    <row r="439" spans="2:65" s="1" customFormat="1" ht="33" customHeight="1">
      <c r="B439" s="124"/>
      <c r="C439" s="125" t="s">
        <v>861</v>
      </c>
      <c r="D439" s="125" t="s">
        <v>124</v>
      </c>
      <c r="E439" s="126" t="s">
        <v>862</v>
      </c>
      <c r="F439" s="127" t="s">
        <v>863</v>
      </c>
      <c r="G439" s="128" t="s">
        <v>249</v>
      </c>
      <c r="H439" s="129">
        <v>0</v>
      </c>
      <c r="I439" s="130">
        <v>972</v>
      </c>
      <c r="J439" s="130">
        <f>ROUND(I439*H439,2)</f>
        <v>0</v>
      </c>
      <c r="K439" s="127" t="s">
        <v>1</v>
      </c>
      <c r="L439" s="29"/>
      <c r="M439" s="131" t="s">
        <v>1</v>
      </c>
      <c r="N439" s="132" t="s">
        <v>35</v>
      </c>
      <c r="O439" s="133">
        <v>0</v>
      </c>
      <c r="P439" s="133">
        <f>O439*H439</f>
        <v>0</v>
      </c>
      <c r="Q439" s="133">
        <v>0</v>
      </c>
      <c r="R439" s="133">
        <f>Q439*H439</f>
        <v>0</v>
      </c>
      <c r="S439" s="133">
        <v>0</v>
      </c>
      <c r="T439" s="134">
        <f>S439*H439</f>
        <v>0</v>
      </c>
      <c r="AR439" s="135" t="s">
        <v>128</v>
      </c>
      <c r="AT439" s="135" t="s">
        <v>124</v>
      </c>
      <c r="AU439" s="135" t="s">
        <v>78</v>
      </c>
      <c r="AY439" s="17" t="s">
        <v>122</v>
      </c>
      <c r="BE439" s="136">
        <f>IF(N439="základní",J439,0)</f>
        <v>0</v>
      </c>
      <c r="BF439" s="136">
        <f>IF(N439="snížená",J439,0)</f>
        <v>0</v>
      </c>
      <c r="BG439" s="136">
        <f>IF(N439="zákl. přenesená",J439,0)</f>
        <v>0</v>
      </c>
      <c r="BH439" s="136">
        <f>IF(N439="sníž. přenesená",J439,0)</f>
        <v>0</v>
      </c>
      <c r="BI439" s="136">
        <f>IF(N439="nulová",J439,0)</f>
        <v>0</v>
      </c>
      <c r="BJ439" s="17" t="s">
        <v>77</v>
      </c>
      <c r="BK439" s="136">
        <f>ROUND(I439*H439,2)</f>
        <v>0</v>
      </c>
      <c r="BL439" s="17" t="s">
        <v>128</v>
      </c>
      <c r="BM439" s="135" t="s">
        <v>864</v>
      </c>
    </row>
    <row r="440" spans="2:65" s="13" customFormat="1">
      <c r="B440" s="143"/>
      <c r="D440" s="138" t="s">
        <v>175</v>
      </c>
      <c r="F440" s="145" t="s">
        <v>860</v>
      </c>
      <c r="H440" s="146">
        <v>0</v>
      </c>
      <c r="L440" s="143"/>
      <c r="M440" s="147"/>
      <c r="T440" s="148"/>
      <c r="AT440" s="144" t="s">
        <v>175</v>
      </c>
      <c r="AU440" s="144" t="s">
        <v>78</v>
      </c>
      <c r="AV440" s="13" t="s">
        <v>78</v>
      </c>
      <c r="AW440" s="13" t="s">
        <v>3</v>
      </c>
      <c r="AX440" s="13" t="s">
        <v>77</v>
      </c>
      <c r="AY440" s="144" t="s">
        <v>122</v>
      </c>
    </row>
    <row r="441" spans="2:65" s="11" customFormat="1" ht="25.95" customHeight="1">
      <c r="B441" s="113"/>
      <c r="D441" s="114" t="s">
        <v>69</v>
      </c>
      <c r="E441" s="115" t="s">
        <v>199</v>
      </c>
      <c r="F441" s="115" t="s">
        <v>865</v>
      </c>
      <c r="J441" s="116">
        <f>BK441</f>
        <v>0</v>
      </c>
      <c r="L441" s="113"/>
      <c r="M441" s="117"/>
      <c r="P441" s="118">
        <f>P442</f>
        <v>0</v>
      </c>
      <c r="R441" s="118">
        <f>R442</f>
        <v>0</v>
      </c>
      <c r="T441" s="119">
        <f>T442</f>
        <v>0</v>
      </c>
      <c r="AR441" s="114" t="s">
        <v>133</v>
      </c>
      <c r="AT441" s="120" t="s">
        <v>69</v>
      </c>
      <c r="AU441" s="120" t="s">
        <v>70</v>
      </c>
      <c r="AY441" s="114" t="s">
        <v>122</v>
      </c>
      <c r="BK441" s="121">
        <f>BK442</f>
        <v>0</v>
      </c>
    </row>
    <row r="442" spans="2:65" s="11" customFormat="1" ht="22.8" customHeight="1">
      <c r="B442" s="113"/>
      <c r="D442" s="114" t="s">
        <v>69</v>
      </c>
      <c r="E442" s="122" t="s">
        <v>866</v>
      </c>
      <c r="F442" s="122" t="s">
        <v>867</v>
      </c>
      <c r="J442" s="123">
        <f>BK442</f>
        <v>0</v>
      </c>
      <c r="L442" s="113"/>
      <c r="M442" s="117"/>
      <c r="P442" s="118">
        <f>P443</f>
        <v>0</v>
      </c>
      <c r="R442" s="118">
        <f>R443</f>
        <v>0</v>
      </c>
      <c r="T442" s="119">
        <f>T443</f>
        <v>0</v>
      </c>
      <c r="AR442" s="114" t="s">
        <v>133</v>
      </c>
      <c r="AT442" s="120" t="s">
        <v>69</v>
      </c>
      <c r="AU442" s="120" t="s">
        <v>77</v>
      </c>
      <c r="AY442" s="114" t="s">
        <v>122</v>
      </c>
      <c r="BK442" s="121">
        <f>BK443</f>
        <v>0</v>
      </c>
    </row>
    <row r="443" spans="2:65" s="1" customFormat="1" ht="24.15" customHeight="1">
      <c r="B443" s="124"/>
      <c r="C443" s="125" t="s">
        <v>868</v>
      </c>
      <c r="D443" s="125" t="s">
        <v>124</v>
      </c>
      <c r="E443" s="126" t="s">
        <v>869</v>
      </c>
      <c r="F443" s="127" t="s">
        <v>870</v>
      </c>
      <c r="G443" s="128" t="s">
        <v>149</v>
      </c>
      <c r="H443" s="129">
        <v>0</v>
      </c>
      <c r="I443" s="130">
        <v>392</v>
      </c>
      <c r="J443" s="130">
        <f>ROUND(I443*H443,2)</f>
        <v>0</v>
      </c>
      <c r="K443" s="127" t="s">
        <v>1</v>
      </c>
      <c r="L443" s="29"/>
      <c r="M443" s="131" t="s">
        <v>1</v>
      </c>
      <c r="N443" s="132" t="s">
        <v>35</v>
      </c>
      <c r="O443" s="133">
        <v>0</v>
      </c>
      <c r="P443" s="133">
        <f>O443*H443</f>
        <v>0</v>
      </c>
      <c r="Q443" s="133">
        <v>0</v>
      </c>
      <c r="R443" s="133">
        <f>Q443*H443</f>
        <v>0</v>
      </c>
      <c r="S443" s="133">
        <v>0</v>
      </c>
      <c r="T443" s="134">
        <f>S443*H443</f>
        <v>0</v>
      </c>
      <c r="AR443" s="135" t="s">
        <v>423</v>
      </c>
      <c r="AT443" s="135" t="s">
        <v>124</v>
      </c>
      <c r="AU443" s="135" t="s">
        <v>78</v>
      </c>
      <c r="AY443" s="17" t="s">
        <v>122</v>
      </c>
      <c r="BE443" s="136">
        <f>IF(N443="základní",J443,0)</f>
        <v>0</v>
      </c>
      <c r="BF443" s="136">
        <f>IF(N443="snížená",J443,0)</f>
        <v>0</v>
      </c>
      <c r="BG443" s="136">
        <f>IF(N443="zákl. přenesená",J443,0)</f>
        <v>0</v>
      </c>
      <c r="BH443" s="136">
        <f>IF(N443="sníž. přenesená",J443,0)</f>
        <v>0</v>
      </c>
      <c r="BI443" s="136">
        <f>IF(N443="nulová",J443,0)</f>
        <v>0</v>
      </c>
      <c r="BJ443" s="17" t="s">
        <v>77</v>
      </c>
      <c r="BK443" s="136">
        <f>ROUND(I443*H443,2)</f>
        <v>0</v>
      </c>
      <c r="BL443" s="17" t="s">
        <v>423</v>
      </c>
      <c r="BM443" s="135" t="s">
        <v>871</v>
      </c>
    </row>
    <row r="444" spans="2:65" s="11" customFormat="1" ht="25.95" customHeight="1">
      <c r="B444" s="113"/>
      <c r="D444" s="114" t="s">
        <v>69</v>
      </c>
      <c r="E444" s="115" t="s">
        <v>872</v>
      </c>
      <c r="F444" s="115" t="s">
        <v>872</v>
      </c>
      <c r="J444" s="116">
        <f>BK444</f>
        <v>1711440</v>
      </c>
      <c r="L444" s="113"/>
      <c r="M444" s="117"/>
      <c r="P444" s="118">
        <f>P445+P450+P461+P463</f>
        <v>0</v>
      </c>
      <c r="R444" s="118">
        <f>R445+R450+R461+R463</f>
        <v>0</v>
      </c>
      <c r="T444" s="119">
        <f>T445+T450+T461+T463</f>
        <v>0</v>
      </c>
      <c r="AR444" s="114" t="s">
        <v>77</v>
      </c>
      <c r="AT444" s="120" t="s">
        <v>69</v>
      </c>
      <c r="AU444" s="120" t="s">
        <v>70</v>
      </c>
      <c r="AY444" s="114" t="s">
        <v>122</v>
      </c>
      <c r="BK444" s="121">
        <f>BK445+BK450+BK461+BK463</f>
        <v>1711440</v>
      </c>
    </row>
    <row r="445" spans="2:65" s="11" customFormat="1" ht="22.8" customHeight="1">
      <c r="B445" s="113"/>
      <c r="D445" s="114" t="s">
        <v>69</v>
      </c>
      <c r="E445" s="122" t="s">
        <v>873</v>
      </c>
      <c r="F445" s="122" t="s">
        <v>874</v>
      </c>
      <c r="J445" s="123">
        <f>BK445</f>
        <v>-287360</v>
      </c>
      <c r="L445" s="113"/>
      <c r="M445" s="117"/>
      <c r="P445" s="118">
        <f>SUM(P446:P449)</f>
        <v>0</v>
      </c>
      <c r="R445" s="118">
        <f>SUM(R446:R449)</f>
        <v>0</v>
      </c>
      <c r="T445" s="119">
        <f>SUM(T446:T449)</f>
        <v>0</v>
      </c>
      <c r="AR445" s="114" t="s">
        <v>77</v>
      </c>
      <c r="AT445" s="120" t="s">
        <v>69</v>
      </c>
      <c r="AU445" s="120" t="s">
        <v>77</v>
      </c>
      <c r="AY445" s="114" t="s">
        <v>122</v>
      </c>
      <c r="BK445" s="121">
        <f>SUM(BK446:BK449)</f>
        <v>-287360</v>
      </c>
    </row>
    <row r="446" spans="2:65" s="1" customFormat="1" ht="16.5" customHeight="1">
      <c r="B446" s="124"/>
      <c r="C446" s="125" t="s">
        <v>875</v>
      </c>
      <c r="D446" s="125" t="s">
        <v>124</v>
      </c>
      <c r="E446" s="126" t="s">
        <v>876</v>
      </c>
      <c r="F446" s="127" t="s">
        <v>877</v>
      </c>
      <c r="G446" s="128" t="s">
        <v>878</v>
      </c>
      <c r="H446" s="129">
        <v>0</v>
      </c>
      <c r="I446" s="130">
        <v>17</v>
      </c>
      <c r="J446" s="130">
        <f>ROUND(I446*H446,2)</f>
        <v>0</v>
      </c>
      <c r="K446" s="127" t="s">
        <v>1</v>
      </c>
      <c r="L446" s="29"/>
      <c r="M446" s="131" t="s">
        <v>1</v>
      </c>
      <c r="N446" s="132" t="s">
        <v>35</v>
      </c>
      <c r="O446" s="133">
        <v>0</v>
      </c>
      <c r="P446" s="133">
        <f>O446*H446</f>
        <v>0</v>
      </c>
      <c r="Q446" s="133">
        <v>0</v>
      </c>
      <c r="R446" s="133">
        <f>Q446*H446</f>
        <v>0</v>
      </c>
      <c r="S446" s="133">
        <v>0</v>
      </c>
      <c r="T446" s="134">
        <f>S446*H446</f>
        <v>0</v>
      </c>
      <c r="AR446" s="135" t="s">
        <v>128</v>
      </c>
      <c r="AT446" s="135" t="s">
        <v>124</v>
      </c>
      <c r="AU446" s="135" t="s">
        <v>78</v>
      </c>
      <c r="AY446" s="17" t="s">
        <v>122</v>
      </c>
      <c r="BE446" s="136">
        <f>IF(N446="základní",J446,0)</f>
        <v>0</v>
      </c>
      <c r="BF446" s="136">
        <f>IF(N446="snížená",J446,0)</f>
        <v>0</v>
      </c>
      <c r="BG446" s="136">
        <f>IF(N446="zákl. přenesená",J446,0)</f>
        <v>0</v>
      </c>
      <c r="BH446" s="136">
        <f>IF(N446="sníž. přenesená",J446,0)</f>
        <v>0</v>
      </c>
      <c r="BI446" s="136">
        <f>IF(N446="nulová",J446,0)</f>
        <v>0</v>
      </c>
      <c r="BJ446" s="17" t="s">
        <v>77</v>
      </c>
      <c r="BK446" s="136">
        <f>ROUND(I446*H446,2)</f>
        <v>0</v>
      </c>
      <c r="BL446" s="17" t="s">
        <v>128</v>
      </c>
      <c r="BM446" s="135" t="s">
        <v>879</v>
      </c>
    </row>
    <row r="447" spans="2:65" s="1" customFormat="1" ht="16.5" customHeight="1">
      <c r="B447" s="124"/>
      <c r="C447" s="125" t="s">
        <v>880</v>
      </c>
      <c r="D447" s="125" t="s">
        <v>124</v>
      </c>
      <c r="E447" s="126" t="s">
        <v>881</v>
      </c>
      <c r="F447" s="127" t="s">
        <v>882</v>
      </c>
      <c r="G447" s="128" t="s">
        <v>878</v>
      </c>
      <c r="H447" s="129">
        <v>0</v>
      </c>
      <c r="I447" s="130">
        <v>170</v>
      </c>
      <c r="J447" s="130">
        <f>ROUND(I447*H447,2)</f>
        <v>0</v>
      </c>
      <c r="K447" s="127" t="s">
        <v>1</v>
      </c>
      <c r="L447" s="29"/>
      <c r="M447" s="131" t="s">
        <v>1</v>
      </c>
      <c r="N447" s="132" t="s">
        <v>35</v>
      </c>
      <c r="O447" s="133">
        <v>0</v>
      </c>
      <c r="P447" s="133">
        <f>O447*H447</f>
        <v>0</v>
      </c>
      <c r="Q447" s="133">
        <v>0</v>
      </c>
      <c r="R447" s="133">
        <f>Q447*H447</f>
        <v>0</v>
      </c>
      <c r="S447" s="133">
        <v>0</v>
      </c>
      <c r="T447" s="134">
        <f>S447*H447</f>
        <v>0</v>
      </c>
      <c r="AR447" s="135" t="s">
        <v>128</v>
      </c>
      <c r="AT447" s="135" t="s">
        <v>124</v>
      </c>
      <c r="AU447" s="135" t="s">
        <v>78</v>
      </c>
      <c r="AY447" s="17" t="s">
        <v>122</v>
      </c>
      <c r="BE447" s="136">
        <f>IF(N447="základní",J447,0)</f>
        <v>0</v>
      </c>
      <c r="BF447" s="136">
        <f>IF(N447="snížená",J447,0)</f>
        <v>0</v>
      </c>
      <c r="BG447" s="136">
        <f>IF(N447="zákl. přenesená",J447,0)</f>
        <v>0</v>
      </c>
      <c r="BH447" s="136">
        <f>IF(N447="sníž. přenesená",J447,0)</f>
        <v>0</v>
      </c>
      <c r="BI447" s="136">
        <f>IF(N447="nulová",J447,0)</f>
        <v>0</v>
      </c>
      <c r="BJ447" s="17" t="s">
        <v>77</v>
      </c>
      <c r="BK447" s="136">
        <f>ROUND(I447*H447,2)</f>
        <v>0</v>
      </c>
      <c r="BL447" s="17" t="s">
        <v>128</v>
      </c>
      <c r="BM447" s="135" t="s">
        <v>883</v>
      </c>
    </row>
    <row r="448" spans="2:65" s="1" customFormat="1" ht="16.5" customHeight="1">
      <c r="B448" s="124"/>
      <c r="C448" s="125" t="s">
        <v>884</v>
      </c>
      <c r="D448" s="125" t="s">
        <v>124</v>
      </c>
      <c r="E448" s="126" t="s">
        <v>885</v>
      </c>
      <c r="F448" s="127" t="s">
        <v>886</v>
      </c>
      <c r="G448" s="128" t="s">
        <v>149</v>
      </c>
      <c r="H448" s="129">
        <v>-32</v>
      </c>
      <c r="I448" s="130">
        <v>8980</v>
      </c>
      <c r="J448" s="130">
        <f>ROUND(I448*H448,2)</f>
        <v>-287360</v>
      </c>
      <c r="K448" s="127" t="s">
        <v>1</v>
      </c>
      <c r="L448" s="29"/>
      <c r="M448" s="131" t="s">
        <v>1</v>
      </c>
      <c r="N448" s="132" t="s">
        <v>35</v>
      </c>
      <c r="O448" s="133">
        <v>0</v>
      </c>
      <c r="P448" s="133">
        <f>O448*H448</f>
        <v>0</v>
      </c>
      <c r="Q448" s="133">
        <v>0</v>
      </c>
      <c r="R448" s="133">
        <f>Q448*H448</f>
        <v>0</v>
      </c>
      <c r="S448" s="133">
        <v>0</v>
      </c>
      <c r="T448" s="134">
        <f>S448*H448</f>
        <v>0</v>
      </c>
      <c r="AR448" s="135" t="s">
        <v>128</v>
      </c>
      <c r="AT448" s="135" t="s">
        <v>124</v>
      </c>
      <c r="AU448" s="135" t="s">
        <v>78</v>
      </c>
      <c r="AY448" s="17" t="s">
        <v>122</v>
      </c>
      <c r="BE448" s="136">
        <f>IF(N448="základní",J448,0)</f>
        <v>-287360</v>
      </c>
      <c r="BF448" s="136">
        <f>IF(N448="snížená",J448,0)</f>
        <v>0</v>
      </c>
      <c r="BG448" s="136">
        <f>IF(N448="zákl. přenesená",J448,0)</f>
        <v>0</v>
      </c>
      <c r="BH448" s="136">
        <f>IF(N448="sníž. přenesená",J448,0)</f>
        <v>0</v>
      </c>
      <c r="BI448" s="136">
        <f>IF(N448="nulová",J448,0)</f>
        <v>0</v>
      </c>
      <c r="BJ448" s="17" t="s">
        <v>77</v>
      </c>
      <c r="BK448" s="136">
        <f>ROUND(I448*H448,2)</f>
        <v>-287360</v>
      </c>
      <c r="BL448" s="17" t="s">
        <v>128</v>
      </c>
      <c r="BM448" s="135" t="s">
        <v>887</v>
      </c>
    </row>
    <row r="449" spans="2:65" s="1" customFormat="1" ht="16.5" customHeight="1">
      <c r="B449" s="124"/>
      <c r="C449" s="125" t="s">
        <v>888</v>
      </c>
      <c r="D449" s="125" t="s">
        <v>124</v>
      </c>
      <c r="E449" s="126" t="s">
        <v>889</v>
      </c>
      <c r="F449" s="127" t="s">
        <v>890</v>
      </c>
      <c r="G449" s="128" t="s">
        <v>456</v>
      </c>
      <c r="H449" s="129">
        <v>0</v>
      </c>
      <c r="I449" s="130">
        <v>120000</v>
      </c>
      <c r="J449" s="130">
        <f>ROUND(I449*H449,2)</f>
        <v>0</v>
      </c>
      <c r="K449" s="127" t="s">
        <v>1</v>
      </c>
      <c r="L449" s="29"/>
      <c r="M449" s="131" t="s">
        <v>1</v>
      </c>
      <c r="N449" s="132" t="s">
        <v>35</v>
      </c>
      <c r="O449" s="133">
        <v>0</v>
      </c>
      <c r="P449" s="133">
        <f>O449*H449</f>
        <v>0</v>
      </c>
      <c r="Q449" s="133">
        <v>0</v>
      </c>
      <c r="R449" s="133">
        <f>Q449*H449</f>
        <v>0</v>
      </c>
      <c r="S449" s="133">
        <v>0</v>
      </c>
      <c r="T449" s="134">
        <f>S449*H449</f>
        <v>0</v>
      </c>
      <c r="AR449" s="135" t="s">
        <v>128</v>
      </c>
      <c r="AT449" s="135" t="s">
        <v>124</v>
      </c>
      <c r="AU449" s="135" t="s">
        <v>78</v>
      </c>
      <c r="AY449" s="17" t="s">
        <v>122</v>
      </c>
      <c r="BE449" s="136">
        <f>IF(N449="základní",J449,0)</f>
        <v>0</v>
      </c>
      <c r="BF449" s="136">
        <f>IF(N449="snížená",J449,0)</f>
        <v>0</v>
      </c>
      <c r="BG449" s="136">
        <f>IF(N449="zákl. přenesená",J449,0)</f>
        <v>0</v>
      </c>
      <c r="BH449" s="136">
        <f>IF(N449="sníž. přenesená",J449,0)</f>
        <v>0</v>
      </c>
      <c r="BI449" s="136">
        <f>IF(N449="nulová",J449,0)</f>
        <v>0</v>
      </c>
      <c r="BJ449" s="17" t="s">
        <v>77</v>
      </c>
      <c r="BK449" s="136">
        <f>ROUND(I449*H449,2)</f>
        <v>0</v>
      </c>
      <c r="BL449" s="17" t="s">
        <v>128</v>
      </c>
      <c r="BM449" s="135" t="s">
        <v>891</v>
      </c>
    </row>
    <row r="450" spans="2:65" s="11" customFormat="1" ht="22.8" customHeight="1">
      <c r="B450" s="113"/>
      <c r="D450" s="114" t="s">
        <v>69</v>
      </c>
      <c r="E450" s="122" t="s">
        <v>892</v>
      </c>
      <c r="F450" s="122" t="s">
        <v>893</v>
      </c>
      <c r="J450" s="123">
        <f>BK450</f>
        <v>0</v>
      </c>
      <c r="L450" s="113"/>
      <c r="M450" s="117"/>
      <c r="P450" s="118">
        <f>SUM(P451:P460)</f>
        <v>0</v>
      </c>
      <c r="R450" s="118">
        <f>SUM(R451:R460)</f>
        <v>0</v>
      </c>
      <c r="T450" s="119">
        <f>SUM(T451:T460)</f>
        <v>0</v>
      </c>
      <c r="AR450" s="114" t="s">
        <v>77</v>
      </c>
      <c r="AT450" s="120" t="s">
        <v>69</v>
      </c>
      <c r="AU450" s="120" t="s">
        <v>77</v>
      </c>
      <c r="AY450" s="114" t="s">
        <v>122</v>
      </c>
      <c r="BK450" s="121">
        <f>SUM(BK451:BK460)</f>
        <v>0</v>
      </c>
    </row>
    <row r="451" spans="2:65" s="1" customFormat="1" ht="16.5" customHeight="1">
      <c r="B451" s="124"/>
      <c r="C451" s="125" t="s">
        <v>894</v>
      </c>
      <c r="D451" s="125" t="s">
        <v>124</v>
      </c>
      <c r="E451" s="126" t="s">
        <v>895</v>
      </c>
      <c r="F451" s="127" t="s">
        <v>896</v>
      </c>
      <c r="G451" s="128" t="s">
        <v>139</v>
      </c>
      <c r="H451" s="129">
        <v>0</v>
      </c>
      <c r="I451" s="130">
        <v>485</v>
      </c>
      <c r="J451" s="130">
        <f t="shared" ref="J451:J460" si="100">ROUND(I451*H451,2)</f>
        <v>0</v>
      </c>
      <c r="K451" s="127" t="s">
        <v>1</v>
      </c>
      <c r="L451" s="29"/>
      <c r="M451" s="131" t="s">
        <v>1</v>
      </c>
      <c r="N451" s="132" t="s">
        <v>35</v>
      </c>
      <c r="O451" s="133">
        <v>0</v>
      </c>
      <c r="P451" s="133">
        <f t="shared" ref="P451:P460" si="101">O451*H451</f>
        <v>0</v>
      </c>
      <c r="Q451" s="133">
        <v>0</v>
      </c>
      <c r="R451" s="133">
        <f t="shared" ref="R451:R460" si="102">Q451*H451</f>
        <v>0</v>
      </c>
      <c r="S451" s="133">
        <v>0</v>
      </c>
      <c r="T451" s="134">
        <f t="shared" ref="T451:T460" si="103">S451*H451</f>
        <v>0</v>
      </c>
      <c r="AR451" s="135" t="s">
        <v>128</v>
      </c>
      <c r="AT451" s="135" t="s">
        <v>124</v>
      </c>
      <c r="AU451" s="135" t="s">
        <v>78</v>
      </c>
      <c r="AY451" s="17" t="s">
        <v>122</v>
      </c>
      <c r="BE451" s="136">
        <f t="shared" ref="BE451:BE460" si="104">IF(N451="základní",J451,0)</f>
        <v>0</v>
      </c>
      <c r="BF451" s="136">
        <f t="shared" ref="BF451:BF460" si="105">IF(N451="snížená",J451,0)</f>
        <v>0</v>
      </c>
      <c r="BG451" s="136">
        <f t="shared" ref="BG451:BG460" si="106">IF(N451="zákl. přenesená",J451,0)</f>
        <v>0</v>
      </c>
      <c r="BH451" s="136">
        <f t="shared" ref="BH451:BH460" si="107">IF(N451="sníž. přenesená",J451,0)</f>
        <v>0</v>
      </c>
      <c r="BI451" s="136">
        <f t="shared" ref="BI451:BI460" si="108">IF(N451="nulová",J451,0)</f>
        <v>0</v>
      </c>
      <c r="BJ451" s="17" t="s">
        <v>77</v>
      </c>
      <c r="BK451" s="136">
        <f t="shared" ref="BK451:BK460" si="109">ROUND(I451*H451,2)</f>
        <v>0</v>
      </c>
      <c r="BL451" s="17" t="s">
        <v>128</v>
      </c>
      <c r="BM451" s="135" t="s">
        <v>897</v>
      </c>
    </row>
    <row r="452" spans="2:65" s="1" customFormat="1" ht="16.5" customHeight="1">
      <c r="B452" s="124"/>
      <c r="C452" s="125" t="s">
        <v>898</v>
      </c>
      <c r="D452" s="125" t="s">
        <v>124</v>
      </c>
      <c r="E452" s="126" t="s">
        <v>899</v>
      </c>
      <c r="F452" s="127" t="s">
        <v>900</v>
      </c>
      <c r="G452" s="128" t="s">
        <v>878</v>
      </c>
      <c r="H452" s="129">
        <v>0</v>
      </c>
      <c r="I452" s="130">
        <v>27</v>
      </c>
      <c r="J452" s="130">
        <f t="shared" si="100"/>
        <v>0</v>
      </c>
      <c r="K452" s="127" t="s">
        <v>1</v>
      </c>
      <c r="L452" s="29"/>
      <c r="M452" s="131" t="s">
        <v>1</v>
      </c>
      <c r="N452" s="132" t="s">
        <v>35</v>
      </c>
      <c r="O452" s="133">
        <v>0</v>
      </c>
      <c r="P452" s="133">
        <f t="shared" si="101"/>
        <v>0</v>
      </c>
      <c r="Q452" s="133">
        <v>0</v>
      </c>
      <c r="R452" s="133">
        <f t="shared" si="102"/>
        <v>0</v>
      </c>
      <c r="S452" s="133">
        <v>0</v>
      </c>
      <c r="T452" s="134">
        <f t="shared" si="103"/>
        <v>0</v>
      </c>
      <c r="AR452" s="135" t="s">
        <v>128</v>
      </c>
      <c r="AT452" s="135" t="s">
        <v>124</v>
      </c>
      <c r="AU452" s="135" t="s">
        <v>78</v>
      </c>
      <c r="AY452" s="17" t="s">
        <v>122</v>
      </c>
      <c r="BE452" s="136">
        <f t="shared" si="104"/>
        <v>0</v>
      </c>
      <c r="BF452" s="136">
        <f t="shared" si="105"/>
        <v>0</v>
      </c>
      <c r="BG452" s="136">
        <f t="shared" si="106"/>
        <v>0</v>
      </c>
      <c r="BH452" s="136">
        <f t="shared" si="107"/>
        <v>0</v>
      </c>
      <c r="BI452" s="136">
        <f t="shared" si="108"/>
        <v>0</v>
      </c>
      <c r="BJ452" s="17" t="s">
        <v>77</v>
      </c>
      <c r="BK452" s="136">
        <f t="shared" si="109"/>
        <v>0</v>
      </c>
      <c r="BL452" s="17" t="s">
        <v>128</v>
      </c>
      <c r="BM452" s="135" t="s">
        <v>901</v>
      </c>
    </row>
    <row r="453" spans="2:65" s="1" customFormat="1" ht="16.5" customHeight="1">
      <c r="B453" s="124"/>
      <c r="C453" s="125" t="s">
        <v>902</v>
      </c>
      <c r="D453" s="125" t="s">
        <v>124</v>
      </c>
      <c r="E453" s="126" t="s">
        <v>903</v>
      </c>
      <c r="F453" s="127" t="s">
        <v>904</v>
      </c>
      <c r="G453" s="128" t="s">
        <v>144</v>
      </c>
      <c r="H453" s="129">
        <v>0</v>
      </c>
      <c r="I453" s="130">
        <v>3950</v>
      </c>
      <c r="J453" s="130">
        <f t="shared" si="100"/>
        <v>0</v>
      </c>
      <c r="K453" s="127" t="s">
        <v>1</v>
      </c>
      <c r="L453" s="29"/>
      <c r="M453" s="131" t="s">
        <v>1</v>
      </c>
      <c r="N453" s="132" t="s">
        <v>35</v>
      </c>
      <c r="O453" s="133">
        <v>0</v>
      </c>
      <c r="P453" s="133">
        <f t="shared" si="101"/>
        <v>0</v>
      </c>
      <c r="Q453" s="133">
        <v>0</v>
      </c>
      <c r="R453" s="133">
        <f t="shared" si="102"/>
        <v>0</v>
      </c>
      <c r="S453" s="133">
        <v>0</v>
      </c>
      <c r="T453" s="134">
        <f t="shared" si="103"/>
        <v>0</v>
      </c>
      <c r="AR453" s="135" t="s">
        <v>128</v>
      </c>
      <c r="AT453" s="135" t="s">
        <v>124</v>
      </c>
      <c r="AU453" s="135" t="s">
        <v>78</v>
      </c>
      <c r="AY453" s="17" t="s">
        <v>122</v>
      </c>
      <c r="BE453" s="136">
        <f t="shared" si="104"/>
        <v>0</v>
      </c>
      <c r="BF453" s="136">
        <f t="shared" si="105"/>
        <v>0</v>
      </c>
      <c r="BG453" s="136">
        <f t="shared" si="106"/>
        <v>0</v>
      </c>
      <c r="BH453" s="136">
        <f t="shared" si="107"/>
        <v>0</v>
      </c>
      <c r="BI453" s="136">
        <f t="shared" si="108"/>
        <v>0</v>
      </c>
      <c r="BJ453" s="17" t="s">
        <v>77</v>
      </c>
      <c r="BK453" s="136">
        <f t="shared" si="109"/>
        <v>0</v>
      </c>
      <c r="BL453" s="17" t="s">
        <v>128</v>
      </c>
      <c r="BM453" s="135" t="s">
        <v>905</v>
      </c>
    </row>
    <row r="454" spans="2:65" s="1" customFormat="1" ht="16.5" customHeight="1">
      <c r="B454" s="124"/>
      <c r="C454" s="125" t="s">
        <v>906</v>
      </c>
      <c r="D454" s="125" t="s">
        <v>124</v>
      </c>
      <c r="E454" s="126" t="s">
        <v>907</v>
      </c>
      <c r="F454" s="127" t="s">
        <v>908</v>
      </c>
      <c r="G454" s="128" t="s">
        <v>144</v>
      </c>
      <c r="H454" s="129">
        <v>0</v>
      </c>
      <c r="I454" s="130">
        <v>980</v>
      </c>
      <c r="J454" s="130">
        <f t="shared" si="100"/>
        <v>0</v>
      </c>
      <c r="K454" s="127" t="s">
        <v>1</v>
      </c>
      <c r="L454" s="29"/>
      <c r="M454" s="131" t="s">
        <v>1</v>
      </c>
      <c r="N454" s="132" t="s">
        <v>35</v>
      </c>
      <c r="O454" s="133">
        <v>0</v>
      </c>
      <c r="P454" s="133">
        <f t="shared" si="101"/>
        <v>0</v>
      </c>
      <c r="Q454" s="133">
        <v>0</v>
      </c>
      <c r="R454" s="133">
        <f t="shared" si="102"/>
        <v>0</v>
      </c>
      <c r="S454" s="133">
        <v>0</v>
      </c>
      <c r="T454" s="134">
        <f t="shared" si="103"/>
        <v>0</v>
      </c>
      <c r="AR454" s="135" t="s">
        <v>128</v>
      </c>
      <c r="AT454" s="135" t="s">
        <v>124</v>
      </c>
      <c r="AU454" s="135" t="s">
        <v>78</v>
      </c>
      <c r="AY454" s="17" t="s">
        <v>122</v>
      </c>
      <c r="BE454" s="136">
        <f t="shared" si="104"/>
        <v>0</v>
      </c>
      <c r="BF454" s="136">
        <f t="shared" si="105"/>
        <v>0</v>
      </c>
      <c r="BG454" s="136">
        <f t="shared" si="106"/>
        <v>0</v>
      </c>
      <c r="BH454" s="136">
        <f t="shared" si="107"/>
        <v>0</v>
      </c>
      <c r="BI454" s="136">
        <f t="shared" si="108"/>
        <v>0</v>
      </c>
      <c r="BJ454" s="17" t="s">
        <v>77</v>
      </c>
      <c r="BK454" s="136">
        <f t="shared" si="109"/>
        <v>0</v>
      </c>
      <c r="BL454" s="17" t="s">
        <v>128</v>
      </c>
      <c r="BM454" s="135" t="s">
        <v>909</v>
      </c>
    </row>
    <row r="455" spans="2:65" s="1" customFormat="1" ht="16.5" customHeight="1">
      <c r="B455" s="124"/>
      <c r="C455" s="125" t="s">
        <v>910</v>
      </c>
      <c r="D455" s="125" t="s">
        <v>124</v>
      </c>
      <c r="E455" s="126" t="s">
        <v>911</v>
      </c>
      <c r="F455" s="127" t="s">
        <v>912</v>
      </c>
      <c r="G455" s="128" t="s">
        <v>144</v>
      </c>
      <c r="H455" s="129">
        <v>0</v>
      </c>
      <c r="I455" s="130">
        <v>575</v>
      </c>
      <c r="J455" s="130">
        <f t="shared" si="100"/>
        <v>0</v>
      </c>
      <c r="K455" s="127" t="s">
        <v>1</v>
      </c>
      <c r="L455" s="29"/>
      <c r="M455" s="131" t="s">
        <v>1</v>
      </c>
      <c r="N455" s="132" t="s">
        <v>35</v>
      </c>
      <c r="O455" s="133">
        <v>0</v>
      </c>
      <c r="P455" s="133">
        <f t="shared" si="101"/>
        <v>0</v>
      </c>
      <c r="Q455" s="133">
        <v>0</v>
      </c>
      <c r="R455" s="133">
        <f t="shared" si="102"/>
        <v>0</v>
      </c>
      <c r="S455" s="133">
        <v>0</v>
      </c>
      <c r="T455" s="134">
        <f t="shared" si="103"/>
        <v>0</v>
      </c>
      <c r="AR455" s="135" t="s">
        <v>128</v>
      </c>
      <c r="AT455" s="135" t="s">
        <v>124</v>
      </c>
      <c r="AU455" s="135" t="s">
        <v>78</v>
      </c>
      <c r="AY455" s="17" t="s">
        <v>122</v>
      </c>
      <c r="BE455" s="136">
        <f t="shared" si="104"/>
        <v>0</v>
      </c>
      <c r="BF455" s="136">
        <f t="shared" si="105"/>
        <v>0</v>
      </c>
      <c r="BG455" s="136">
        <f t="shared" si="106"/>
        <v>0</v>
      </c>
      <c r="BH455" s="136">
        <f t="shared" si="107"/>
        <v>0</v>
      </c>
      <c r="BI455" s="136">
        <f t="shared" si="108"/>
        <v>0</v>
      </c>
      <c r="BJ455" s="17" t="s">
        <v>77</v>
      </c>
      <c r="BK455" s="136">
        <f t="shared" si="109"/>
        <v>0</v>
      </c>
      <c r="BL455" s="17" t="s">
        <v>128</v>
      </c>
      <c r="BM455" s="135" t="s">
        <v>913</v>
      </c>
    </row>
    <row r="456" spans="2:65" s="1" customFormat="1" ht="16.5" customHeight="1">
      <c r="B456" s="124"/>
      <c r="C456" s="125" t="s">
        <v>914</v>
      </c>
      <c r="D456" s="125" t="s">
        <v>124</v>
      </c>
      <c r="E456" s="126" t="s">
        <v>915</v>
      </c>
      <c r="F456" s="127" t="s">
        <v>916</v>
      </c>
      <c r="G456" s="128" t="s">
        <v>144</v>
      </c>
      <c r="H456" s="129">
        <v>0</v>
      </c>
      <c r="I456" s="130">
        <v>385</v>
      </c>
      <c r="J456" s="130">
        <f t="shared" si="100"/>
        <v>0</v>
      </c>
      <c r="K456" s="127" t="s">
        <v>1</v>
      </c>
      <c r="L456" s="29"/>
      <c r="M456" s="131" t="s">
        <v>1</v>
      </c>
      <c r="N456" s="132" t="s">
        <v>35</v>
      </c>
      <c r="O456" s="133">
        <v>0</v>
      </c>
      <c r="P456" s="133">
        <f t="shared" si="101"/>
        <v>0</v>
      </c>
      <c r="Q456" s="133">
        <v>0</v>
      </c>
      <c r="R456" s="133">
        <f t="shared" si="102"/>
        <v>0</v>
      </c>
      <c r="S456" s="133">
        <v>0</v>
      </c>
      <c r="T456" s="134">
        <f t="shared" si="103"/>
        <v>0</v>
      </c>
      <c r="AR456" s="135" t="s">
        <v>128</v>
      </c>
      <c r="AT456" s="135" t="s">
        <v>124</v>
      </c>
      <c r="AU456" s="135" t="s">
        <v>78</v>
      </c>
      <c r="AY456" s="17" t="s">
        <v>122</v>
      </c>
      <c r="BE456" s="136">
        <f t="shared" si="104"/>
        <v>0</v>
      </c>
      <c r="BF456" s="136">
        <f t="shared" si="105"/>
        <v>0</v>
      </c>
      <c r="BG456" s="136">
        <f t="shared" si="106"/>
        <v>0</v>
      </c>
      <c r="BH456" s="136">
        <f t="shared" si="107"/>
        <v>0</v>
      </c>
      <c r="BI456" s="136">
        <f t="shared" si="108"/>
        <v>0</v>
      </c>
      <c r="BJ456" s="17" t="s">
        <v>77</v>
      </c>
      <c r="BK456" s="136">
        <f t="shared" si="109"/>
        <v>0</v>
      </c>
      <c r="BL456" s="17" t="s">
        <v>128</v>
      </c>
      <c r="BM456" s="135" t="s">
        <v>917</v>
      </c>
    </row>
    <row r="457" spans="2:65" s="1" customFormat="1" ht="16.5" customHeight="1">
      <c r="B457" s="124"/>
      <c r="C457" s="125" t="s">
        <v>918</v>
      </c>
      <c r="D457" s="125" t="s">
        <v>124</v>
      </c>
      <c r="E457" s="126" t="s">
        <v>919</v>
      </c>
      <c r="F457" s="127" t="s">
        <v>920</v>
      </c>
      <c r="G457" s="128" t="s">
        <v>878</v>
      </c>
      <c r="H457" s="129">
        <v>0</v>
      </c>
      <c r="I457" s="130">
        <v>17</v>
      </c>
      <c r="J457" s="130">
        <f t="shared" si="100"/>
        <v>0</v>
      </c>
      <c r="K457" s="127" t="s">
        <v>1</v>
      </c>
      <c r="L457" s="29"/>
      <c r="M457" s="131" t="s">
        <v>1</v>
      </c>
      <c r="N457" s="132" t="s">
        <v>35</v>
      </c>
      <c r="O457" s="133">
        <v>0</v>
      </c>
      <c r="P457" s="133">
        <f t="shared" si="101"/>
        <v>0</v>
      </c>
      <c r="Q457" s="133">
        <v>0</v>
      </c>
      <c r="R457" s="133">
        <f t="shared" si="102"/>
        <v>0</v>
      </c>
      <c r="S457" s="133">
        <v>0</v>
      </c>
      <c r="T457" s="134">
        <f t="shared" si="103"/>
        <v>0</v>
      </c>
      <c r="AR457" s="135" t="s">
        <v>128</v>
      </c>
      <c r="AT457" s="135" t="s">
        <v>124</v>
      </c>
      <c r="AU457" s="135" t="s">
        <v>78</v>
      </c>
      <c r="AY457" s="17" t="s">
        <v>122</v>
      </c>
      <c r="BE457" s="136">
        <f t="shared" si="104"/>
        <v>0</v>
      </c>
      <c r="BF457" s="136">
        <f t="shared" si="105"/>
        <v>0</v>
      </c>
      <c r="BG457" s="136">
        <f t="shared" si="106"/>
        <v>0</v>
      </c>
      <c r="BH457" s="136">
        <f t="shared" si="107"/>
        <v>0</v>
      </c>
      <c r="BI457" s="136">
        <f t="shared" si="108"/>
        <v>0</v>
      </c>
      <c r="BJ457" s="17" t="s">
        <v>77</v>
      </c>
      <c r="BK457" s="136">
        <f t="shared" si="109"/>
        <v>0</v>
      </c>
      <c r="BL457" s="17" t="s">
        <v>128</v>
      </c>
      <c r="BM457" s="135" t="s">
        <v>921</v>
      </c>
    </row>
    <row r="458" spans="2:65" s="1" customFormat="1" ht="16.5" customHeight="1">
      <c r="B458" s="124"/>
      <c r="C458" s="125" t="s">
        <v>922</v>
      </c>
      <c r="D458" s="125" t="s">
        <v>124</v>
      </c>
      <c r="E458" s="126" t="s">
        <v>923</v>
      </c>
      <c r="F458" s="127" t="s">
        <v>924</v>
      </c>
      <c r="G458" s="128" t="s">
        <v>139</v>
      </c>
      <c r="H458" s="129">
        <v>0</v>
      </c>
      <c r="I458" s="130">
        <v>485</v>
      </c>
      <c r="J458" s="130">
        <f t="shared" si="100"/>
        <v>0</v>
      </c>
      <c r="K458" s="127" t="s">
        <v>1</v>
      </c>
      <c r="L458" s="29"/>
      <c r="M458" s="131" t="s">
        <v>1</v>
      </c>
      <c r="N458" s="132" t="s">
        <v>35</v>
      </c>
      <c r="O458" s="133">
        <v>0</v>
      </c>
      <c r="P458" s="133">
        <f t="shared" si="101"/>
        <v>0</v>
      </c>
      <c r="Q458" s="133">
        <v>0</v>
      </c>
      <c r="R458" s="133">
        <f t="shared" si="102"/>
        <v>0</v>
      </c>
      <c r="S458" s="133">
        <v>0</v>
      </c>
      <c r="T458" s="134">
        <f t="shared" si="103"/>
        <v>0</v>
      </c>
      <c r="AR458" s="135" t="s">
        <v>128</v>
      </c>
      <c r="AT458" s="135" t="s">
        <v>124</v>
      </c>
      <c r="AU458" s="135" t="s">
        <v>78</v>
      </c>
      <c r="AY458" s="17" t="s">
        <v>122</v>
      </c>
      <c r="BE458" s="136">
        <f t="shared" si="104"/>
        <v>0</v>
      </c>
      <c r="BF458" s="136">
        <f t="shared" si="105"/>
        <v>0</v>
      </c>
      <c r="BG458" s="136">
        <f t="shared" si="106"/>
        <v>0</v>
      </c>
      <c r="BH458" s="136">
        <f t="shared" si="107"/>
        <v>0</v>
      </c>
      <c r="BI458" s="136">
        <f t="shared" si="108"/>
        <v>0</v>
      </c>
      <c r="BJ458" s="17" t="s">
        <v>77</v>
      </c>
      <c r="BK458" s="136">
        <f t="shared" si="109"/>
        <v>0</v>
      </c>
      <c r="BL458" s="17" t="s">
        <v>128</v>
      </c>
      <c r="BM458" s="135" t="s">
        <v>925</v>
      </c>
    </row>
    <row r="459" spans="2:65" s="1" customFormat="1" ht="16.5" customHeight="1">
      <c r="B459" s="124"/>
      <c r="C459" s="125" t="s">
        <v>926</v>
      </c>
      <c r="D459" s="125" t="s">
        <v>124</v>
      </c>
      <c r="E459" s="126" t="s">
        <v>927</v>
      </c>
      <c r="F459" s="127" t="s">
        <v>928</v>
      </c>
      <c r="G459" s="128" t="s">
        <v>139</v>
      </c>
      <c r="H459" s="129">
        <v>0</v>
      </c>
      <c r="I459" s="130">
        <v>700</v>
      </c>
      <c r="J459" s="130">
        <f t="shared" si="100"/>
        <v>0</v>
      </c>
      <c r="K459" s="127" t="s">
        <v>1</v>
      </c>
      <c r="L459" s="29"/>
      <c r="M459" s="131" t="s">
        <v>1</v>
      </c>
      <c r="N459" s="132" t="s">
        <v>35</v>
      </c>
      <c r="O459" s="133">
        <v>0</v>
      </c>
      <c r="P459" s="133">
        <f t="shared" si="101"/>
        <v>0</v>
      </c>
      <c r="Q459" s="133">
        <v>0</v>
      </c>
      <c r="R459" s="133">
        <f t="shared" si="102"/>
        <v>0</v>
      </c>
      <c r="S459" s="133">
        <v>0</v>
      </c>
      <c r="T459" s="134">
        <f t="shared" si="103"/>
        <v>0</v>
      </c>
      <c r="AR459" s="135" t="s">
        <v>128</v>
      </c>
      <c r="AT459" s="135" t="s">
        <v>124</v>
      </c>
      <c r="AU459" s="135" t="s">
        <v>78</v>
      </c>
      <c r="AY459" s="17" t="s">
        <v>122</v>
      </c>
      <c r="BE459" s="136">
        <f t="shared" si="104"/>
        <v>0</v>
      </c>
      <c r="BF459" s="136">
        <f t="shared" si="105"/>
        <v>0</v>
      </c>
      <c r="BG459" s="136">
        <f t="shared" si="106"/>
        <v>0</v>
      </c>
      <c r="BH459" s="136">
        <f t="shared" si="107"/>
        <v>0</v>
      </c>
      <c r="BI459" s="136">
        <f t="shared" si="108"/>
        <v>0</v>
      </c>
      <c r="BJ459" s="17" t="s">
        <v>77</v>
      </c>
      <c r="BK459" s="136">
        <f t="shared" si="109"/>
        <v>0</v>
      </c>
      <c r="BL459" s="17" t="s">
        <v>128</v>
      </c>
      <c r="BM459" s="135" t="s">
        <v>929</v>
      </c>
    </row>
    <row r="460" spans="2:65" s="1" customFormat="1" ht="16.5" customHeight="1">
      <c r="B460" s="124"/>
      <c r="C460" s="125" t="s">
        <v>930</v>
      </c>
      <c r="D460" s="125" t="s">
        <v>124</v>
      </c>
      <c r="E460" s="126" t="s">
        <v>931</v>
      </c>
      <c r="F460" s="127" t="s">
        <v>932</v>
      </c>
      <c r="G460" s="128" t="s">
        <v>878</v>
      </c>
      <c r="H460" s="129">
        <v>0</v>
      </c>
      <c r="I460" s="130">
        <v>17</v>
      </c>
      <c r="J460" s="130">
        <f t="shared" si="100"/>
        <v>0</v>
      </c>
      <c r="K460" s="127" t="s">
        <v>1</v>
      </c>
      <c r="L460" s="29"/>
      <c r="M460" s="131" t="s">
        <v>1</v>
      </c>
      <c r="N460" s="132" t="s">
        <v>35</v>
      </c>
      <c r="O460" s="133">
        <v>0</v>
      </c>
      <c r="P460" s="133">
        <f t="shared" si="101"/>
        <v>0</v>
      </c>
      <c r="Q460" s="133">
        <v>0</v>
      </c>
      <c r="R460" s="133">
        <f t="shared" si="102"/>
        <v>0</v>
      </c>
      <c r="S460" s="133">
        <v>0</v>
      </c>
      <c r="T460" s="134">
        <f t="shared" si="103"/>
        <v>0</v>
      </c>
      <c r="AR460" s="135" t="s">
        <v>128</v>
      </c>
      <c r="AT460" s="135" t="s">
        <v>124</v>
      </c>
      <c r="AU460" s="135" t="s">
        <v>78</v>
      </c>
      <c r="AY460" s="17" t="s">
        <v>122</v>
      </c>
      <c r="BE460" s="136">
        <f t="shared" si="104"/>
        <v>0</v>
      </c>
      <c r="BF460" s="136">
        <f t="shared" si="105"/>
        <v>0</v>
      </c>
      <c r="BG460" s="136">
        <f t="shared" si="106"/>
        <v>0</v>
      </c>
      <c r="BH460" s="136">
        <f t="shared" si="107"/>
        <v>0</v>
      </c>
      <c r="BI460" s="136">
        <f t="shared" si="108"/>
        <v>0</v>
      </c>
      <c r="BJ460" s="17" t="s">
        <v>77</v>
      </c>
      <c r="BK460" s="136">
        <f t="shared" si="109"/>
        <v>0</v>
      </c>
      <c r="BL460" s="17" t="s">
        <v>128</v>
      </c>
      <c r="BM460" s="135" t="s">
        <v>933</v>
      </c>
    </row>
    <row r="461" spans="2:65" s="11" customFormat="1" ht="22.8" customHeight="1">
      <c r="B461" s="113"/>
      <c r="D461" s="114" t="s">
        <v>69</v>
      </c>
      <c r="E461" s="122" t="s">
        <v>934</v>
      </c>
      <c r="F461" s="122" t="s">
        <v>935</v>
      </c>
      <c r="J461" s="123">
        <f>BK461</f>
        <v>0</v>
      </c>
      <c r="L461" s="113"/>
      <c r="M461" s="117"/>
      <c r="P461" s="118">
        <f>P462</f>
        <v>0</v>
      </c>
      <c r="R461" s="118">
        <f>R462</f>
        <v>0</v>
      </c>
      <c r="T461" s="119">
        <f>T462</f>
        <v>0</v>
      </c>
      <c r="AR461" s="114" t="s">
        <v>77</v>
      </c>
      <c r="AT461" s="120" t="s">
        <v>69</v>
      </c>
      <c r="AU461" s="120" t="s">
        <v>77</v>
      </c>
      <c r="AY461" s="114" t="s">
        <v>122</v>
      </c>
      <c r="BK461" s="121">
        <f>BK462</f>
        <v>0</v>
      </c>
    </row>
    <row r="462" spans="2:65" s="1" customFormat="1" ht="16.5" customHeight="1">
      <c r="B462" s="124"/>
      <c r="C462" s="125" t="s">
        <v>936</v>
      </c>
      <c r="D462" s="125" t="s">
        <v>124</v>
      </c>
      <c r="E462" s="126" t="s">
        <v>937</v>
      </c>
      <c r="F462" s="127" t="s">
        <v>938</v>
      </c>
      <c r="G462" s="128" t="s">
        <v>144</v>
      </c>
      <c r="H462" s="129">
        <v>0</v>
      </c>
      <c r="I462" s="130">
        <v>9450</v>
      </c>
      <c r="J462" s="130">
        <f>ROUND(I462*H462,2)</f>
        <v>0</v>
      </c>
      <c r="K462" s="127" t="s">
        <v>1</v>
      </c>
      <c r="L462" s="29"/>
      <c r="M462" s="131" t="s">
        <v>1</v>
      </c>
      <c r="N462" s="132" t="s">
        <v>35</v>
      </c>
      <c r="O462" s="133">
        <v>0</v>
      </c>
      <c r="P462" s="133">
        <f>O462*H462</f>
        <v>0</v>
      </c>
      <c r="Q462" s="133">
        <v>0</v>
      </c>
      <c r="R462" s="133">
        <f>Q462*H462</f>
        <v>0</v>
      </c>
      <c r="S462" s="133">
        <v>0</v>
      </c>
      <c r="T462" s="134">
        <f>S462*H462</f>
        <v>0</v>
      </c>
      <c r="AR462" s="135" t="s">
        <v>128</v>
      </c>
      <c r="AT462" s="135" t="s">
        <v>124</v>
      </c>
      <c r="AU462" s="135" t="s">
        <v>78</v>
      </c>
      <c r="AY462" s="17" t="s">
        <v>122</v>
      </c>
      <c r="BE462" s="136">
        <f>IF(N462="základní",J462,0)</f>
        <v>0</v>
      </c>
      <c r="BF462" s="136">
        <f>IF(N462="snížená",J462,0)</f>
        <v>0</v>
      </c>
      <c r="BG462" s="136">
        <f>IF(N462="zákl. přenesená",J462,0)</f>
        <v>0</v>
      </c>
      <c r="BH462" s="136">
        <f>IF(N462="sníž. přenesená",J462,0)</f>
        <v>0</v>
      </c>
      <c r="BI462" s="136">
        <f>IF(N462="nulová",J462,0)</f>
        <v>0</v>
      </c>
      <c r="BJ462" s="17" t="s">
        <v>77</v>
      </c>
      <c r="BK462" s="136">
        <f>ROUND(I462*H462,2)</f>
        <v>0</v>
      </c>
      <c r="BL462" s="17" t="s">
        <v>128</v>
      </c>
      <c r="BM462" s="135" t="s">
        <v>939</v>
      </c>
    </row>
    <row r="463" spans="2:65" s="11" customFormat="1" ht="22.8" customHeight="1">
      <c r="B463" s="113"/>
      <c r="D463" s="114" t="s">
        <v>69</v>
      </c>
      <c r="E463" s="122" t="s">
        <v>940</v>
      </c>
      <c r="F463" s="122" t="s">
        <v>941</v>
      </c>
      <c r="J463" s="123">
        <f>BK463</f>
        <v>1998800</v>
      </c>
      <c r="L463" s="113"/>
      <c r="M463" s="117"/>
      <c r="P463" s="118">
        <f>SUM(P464:P466)</f>
        <v>0</v>
      </c>
      <c r="R463" s="118">
        <f>SUM(R464:R466)</f>
        <v>0</v>
      </c>
      <c r="T463" s="119">
        <f>SUM(T464:T466)</f>
        <v>0</v>
      </c>
      <c r="AR463" s="114" t="s">
        <v>77</v>
      </c>
      <c r="AT463" s="120" t="s">
        <v>69</v>
      </c>
      <c r="AU463" s="120" t="s">
        <v>77</v>
      </c>
      <c r="AY463" s="114" t="s">
        <v>122</v>
      </c>
      <c r="BK463" s="121">
        <f>SUM(BK464:BK466)</f>
        <v>1998800</v>
      </c>
    </row>
    <row r="464" spans="2:65" s="1" customFormat="1" ht="16.5" customHeight="1">
      <c r="B464" s="124"/>
      <c r="C464" s="125" t="s">
        <v>942</v>
      </c>
      <c r="D464" s="125" t="s">
        <v>124</v>
      </c>
      <c r="E464" s="126" t="s">
        <v>943</v>
      </c>
      <c r="F464" s="127" t="s">
        <v>944</v>
      </c>
      <c r="G464" s="128" t="s">
        <v>229</v>
      </c>
      <c r="H464" s="129">
        <v>1</v>
      </c>
      <c r="I464" s="130">
        <v>1998800</v>
      </c>
      <c r="J464" s="130">
        <f>ROUND(I464*H464,2)</f>
        <v>1998800</v>
      </c>
      <c r="K464" s="127" t="s">
        <v>1</v>
      </c>
      <c r="L464" s="29"/>
      <c r="M464" s="131" t="s">
        <v>1</v>
      </c>
      <c r="N464" s="132" t="s">
        <v>35</v>
      </c>
      <c r="O464" s="133">
        <v>0</v>
      </c>
      <c r="P464" s="133">
        <f>O464*H464</f>
        <v>0</v>
      </c>
      <c r="Q464" s="133">
        <v>0</v>
      </c>
      <c r="R464" s="133">
        <f>Q464*H464</f>
        <v>0</v>
      </c>
      <c r="S464" s="133">
        <v>0</v>
      </c>
      <c r="T464" s="134">
        <f>S464*H464</f>
        <v>0</v>
      </c>
      <c r="AR464" s="135" t="s">
        <v>128</v>
      </c>
      <c r="AT464" s="135" t="s">
        <v>124</v>
      </c>
      <c r="AU464" s="135" t="s">
        <v>78</v>
      </c>
      <c r="AY464" s="17" t="s">
        <v>122</v>
      </c>
      <c r="BE464" s="136">
        <f>IF(N464="základní",J464,0)</f>
        <v>1998800</v>
      </c>
      <c r="BF464" s="136">
        <f>IF(N464="snížená",J464,0)</f>
        <v>0</v>
      </c>
      <c r="BG464" s="136">
        <f>IF(N464="zákl. přenesená",J464,0)</f>
        <v>0</v>
      </c>
      <c r="BH464" s="136">
        <f>IF(N464="sníž. přenesená",J464,0)</f>
        <v>0</v>
      </c>
      <c r="BI464" s="136">
        <f>IF(N464="nulová",J464,0)</f>
        <v>0</v>
      </c>
      <c r="BJ464" s="17" t="s">
        <v>77</v>
      </c>
      <c r="BK464" s="136">
        <f>ROUND(I464*H464,2)</f>
        <v>1998800</v>
      </c>
      <c r="BL464" s="17" t="s">
        <v>128</v>
      </c>
      <c r="BM464" s="135" t="s">
        <v>945</v>
      </c>
    </row>
    <row r="465" spans="2:51" s="13" customFormat="1">
      <c r="B465" s="143"/>
      <c r="D465" s="138" t="s">
        <v>175</v>
      </c>
      <c r="E465" s="144" t="s">
        <v>1</v>
      </c>
      <c r="F465" s="145" t="s">
        <v>946</v>
      </c>
      <c r="H465" s="146">
        <v>1</v>
      </c>
      <c r="L465" s="143"/>
      <c r="M465" s="147"/>
      <c r="T465" s="148"/>
      <c r="AT465" s="144" t="s">
        <v>175</v>
      </c>
      <c r="AU465" s="144" t="s">
        <v>78</v>
      </c>
      <c r="AV465" s="13" t="s">
        <v>78</v>
      </c>
      <c r="AW465" s="13" t="s">
        <v>27</v>
      </c>
      <c r="AX465" s="13" t="s">
        <v>70</v>
      </c>
      <c r="AY465" s="144" t="s">
        <v>122</v>
      </c>
    </row>
    <row r="466" spans="2:51" s="14" customFormat="1">
      <c r="B466" s="149"/>
      <c r="D466" s="138" t="s">
        <v>175</v>
      </c>
      <c r="E466" s="150" t="s">
        <v>1</v>
      </c>
      <c r="F466" s="151" t="s">
        <v>180</v>
      </c>
      <c r="H466" s="152">
        <v>1</v>
      </c>
      <c r="L466" s="149"/>
      <c r="M466" s="170"/>
      <c r="N466" s="171"/>
      <c r="O466" s="171"/>
      <c r="P466" s="171"/>
      <c r="Q466" s="171"/>
      <c r="R466" s="171"/>
      <c r="S466" s="171"/>
      <c r="T466" s="172"/>
      <c r="AT466" s="150" t="s">
        <v>175</v>
      </c>
      <c r="AU466" s="150" t="s">
        <v>78</v>
      </c>
      <c r="AV466" s="14" t="s">
        <v>128</v>
      </c>
      <c r="AW466" s="14" t="s">
        <v>27</v>
      </c>
      <c r="AX466" s="14" t="s">
        <v>77</v>
      </c>
      <c r="AY466" s="150" t="s">
        <v>122</v>
      </c>
    </row>
    <row r="467" spans="2:51" s="1" customFormat="1" ht="6.9" customHeight="1">
      <c r="B467" s="41"/>
      <c r="C467" s="42"/>
      <c r="D467" s="42"/>
      <c r="E467" s="42"/>
      <c r="F467" s="42"/>
      <c r="G467" s="42"/>
      <c r="H467" s="42"/>
      <c r="I467" s="42"/>
      <c r="J467" s="42"/>
      <c r="K467" s="42"/>
      <c r="L467" s="29"/>
    </row>
    <row r="468" spans="2:51">
      <c r="I468" t="s">
        <v>960</v>
      </c>
      <c r="J468" s="210">
        <f>J469+J470</f>
        <v>-619863.75000000093</v>
      </c>
    </row>
    <row r="469" spans="2:51">
      <c r="I469" t="s">
        <v>961</v>
      </c>
      <c r="J469" s="210">
        <f>J464+J427+J425+J304+J239+J233+J225+J216+J149</f>
        <v>6996898.5299999993</v>
      </c>
    </row>
    <row r="470" spans="2:51">
      <c r="I470" t="s">
        <v>962</v>
      </c>
      <c r="J470" s="210">
        <f>J448+J312+J310+J307+J300+J292+J288+J284+J280+J276+J257+J256+J209+J203+J196+J193+J188+J183+J179+J175</f>
        <v>-7616762.2800000003</v>
      </c>
    </row>
  </sheetData>
  <autoFilter ref="C134:K466" xr:uid="{00000000-0009-0000-0000-000002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303 (2) - SO 303 Splaškov...</vt:lpstr>
      <vt:lpstr>'303 (2) - SO 303 Splaškov...'!Názvy_tisku</vt:lpstr>
      <vt:lpstr>'Rekapitulace stavby'!Názvy_tisku</vt:lpstr>
      <vt:lpstr>'303 (2) - SO 303 Splaškov...'!Oblast_tisku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user12</dc:creator>
  <cp:lastModifiedBy>Ondřej Michálek</cp:lastModifiedBy>
  <dcterms:created xsi:type="dcterms:W3CDTF">2025-09-22T06:46:57Z</dcterms:created>
  <dcterms:modified xsi:type="dcterms:W3CDTF">2025-11-24T09:19:54Z</dcterms:modified>
</cp:coreProperties>
</file>